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S:\FINANAL\Revolving\Billing Rates\BILLING RATE POLICY AND GUIDANCE (NEW)\"/>
    </mc:Choice>
  </mc:AlternateContent>
  <xr:revisionPtr revIDLastSave="0" documentId="13_ncr:1_{7E8AF40A-6854-4726-B3C3-B3A84012B4E4}" xr6:coauthVersionLast="46" xr6:coauthVersionMax="46" xr10:uidLastSave="{00000000-0000-0000-0000-000000000000}"/>
  <bookViews>
    <workbookView xWindow="9300" yWindow="-16320" windowWidth="29040" windowHeight="15840" tabRatio="793" xr2:uid="{00000000-000D-0000-FFFF-FFFF00000000}"/>
  </bookViews>
  <sheets>
    <sheet name="1 Cover" sheetId="5" r:id="rId1"/>
    <sheet name="2 Direct &amp; Indirect Personnel" sheetId="1" r:id="rId2"/>
    <sheet name="3 Direct Materials" sheetId="6" r:id="rId3"/>
    <sheet name="4 Equipment Use Fee (Indirect)" sheetId="3" r:id="rId4"/>
    <sheet name="5 Other Direct &amp; Indirect Costs" sheetId="2" r:id="rId5"/>
    <sheet name="6 Lookback Analysis" sheetId="9" r:id="rId6"/>
  </sheets>
  <definedNames>
    <definedName name="_xlnm.Print_Area" localSheetId="0">'1 Cover'!$A$1:$K$53</definedName>
    <definedName name="_xlnm.Print_Area" localSheetId="1">'2 Direct &amp; Indirect Personnel'!$A$1:$I$59</definedName>
    <definedName name="_xlnm.Print_Area" localSheetId="2">'3 Direct Materials'!$A$1:$B$15</definedName>
    <definedName name="_xlnm.Print_Area" localSheetId="4">'5 Other Direct &amp; Indirect Costs'!$A$1:$I$38</definedName>
    <definedName name="_xlnm.Print_Area" localSheetId="5">'6 Lookback Analysis'!$A$1:$I$32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9" l="1"/>
  <c r="I29" i="9" s="1"/>
  <c r="I20" i="9"/>
  <c r="G24" i="2"/>
  <c r="G25" i="2"/>
  <c r="G26" i="2"/>
  <c r="G27" i="2"/>
  <c r="G28" i="2"/>
  <c r="G23" i="2"/>
  <c r="G35" i="2" s="1"/>
  <c r="J38" i="5" s="1"/>
  <c r="H24" i="3"/>
  <c r="F10" i="3"/>
  <c r="H10" i="3"/>
  <c r="H23" i="3"/>
  <c r="H22" i="3"/>
  <c r="H26" i="3" s="1"/>
  <c r="G49" i="1"/>
  <c r="H49" i="1" s="1"/>
  <c r="H51" i="1" s="1"/>
  <c r="G42" i="1"/>
  <c r="H42" i="1" s="1"/>
  <c r="H44" i="1" s="1"/>
  <c r="G41" i="1"/>
  <c r="H41" i="1"/>
  <c r="G20" i="1"/>
  <c r="H20" i="1" s="1"/>
  <c r="H22" i="1" s="1"/>
  <c r="G13" i="1"/>
  <c r="H13" i="1"/>
  <c r="G12" i="1"/>
  <c r="H12" i="1"/>
  <c r="H15" i="1" s="1"/>
  <c r="F11" i="3"/>
  <c r="H11" i="3" s="1"/>
  <c r="F12" i="3"/>
  <c r="H12" i="3"/>
  <c r="F13" i="3"/>
  <c r="H13" i="3"/>
  <c r="B13" i="6"/>
  <c r="J28" i="5" s="1"/>
  <c r="J30" i="5" s="1"/>
  <c r="F9" i="3"/>
  <c r="H9" i="3" s="1"/>
  <c r="E13" i="2"/>
  <c r="J37" i="5"/>
  <c r="J46" i="5" l="1"/>
  <c r="I31" i="9"/>
  <c r="H55" i="1"/>
  <c r="J35" i="5" s="1"/>
  <c r="H15" i="3"/>
  <c r="H35" i="3" s="1"/>
  <c r="J36" i="5" s="1"/>
  <c r="H26" i="1"/>
  <c r="J34" i="5" s="1"/>
  <c r="J40" i="5" l="1"/>
  <c r="J29" i="9" s="1"/>
  <c r="J31" i="9"/>
  <c r="I32" i="9" s="1"/>
  <c r="I34" i="9" s="1"/>
  <c r="J42" i="5" s="1"/>
  <c r="J44" i="5" s="1"/>
  <c r="J48" i="5" s="1"/>
  <c r="K31" i="9" l="1"/>
  <c r="E22" i="5"/>
  <c r="E20" i="5"/>
</calcChain>
</file>

<file path=xl/sharedStrings.xml><?xml version="1.0" encoding="utf-8"?>
<sst xmlns="http://schemas.openxmlformats.org/spreadsheetml/2006/main" count="238" uniqueCount="183">
  <si>
    <t>Employee</t>
  </si>
  <si>
    <t>Annual Salary &amp; Fringe</t>
  </si>
  <si>
    <t>Employee Title</t>
  </si>
  <si>
    <t>Description</t>
  </si>
  <si>
    <t>DIRECT PERSONNEL COSTS:</t>
  </si>
  <si>
    <t>Producer/Dir.</t>
  </si>
  <si>
    <t>SALARY EMPLOYEES:</t>
  </si>
  <si>
    <t>HOURLY EMPLOYEES:</t>
  </si>
  <si>
    <t>Hourly Rate</t>
  </si>
  <si>
    <t>TOTAL - SALARY PERSONNEL</t>
  </si>
  <si>
    <t>TOTAL - HOURLY PERSONNEL</t>
  </si>
  <si>
    <t>Employee #1</t>
  </si>
  <si>
    <t>Employee #2</t>
  </si>
  <si>
    <t>Programmer</t>
  </si>
  <si>
    <t>Admin Asst</t>
  </si>
  <si>
    <t>Amount</t>
  </si>
  <si>
    <t>Paper</t>
  </si>
  <si>
    <t>Original Cost</t>
  </si>
  <si>
    <t>Estimated Life</t>
  </si>
  <si>
    <t>Annual Cost</t>
  </si>
  <si>
    <t>EQUIPMENT COST ANALYSIS</t>
  </si>
  <si>
    <t>PAGE 3</t>
  </si>
  <si>
    <t>PAGE 4</t>
  </si>
  <si>
    <t>Employee #3 (on-call)</t>
  </si>
  <si>
    <t>Employee Name</t>
  </si>
  <si>
    <t>Federal grants and that were originally purchased with non-Federal and non-General Fund monies.</t>
  </si>
  <si>
    <t>NOTE:  Please list only those employees that will be working on projects/providing services that will be performing the work to be billed for.</t>
  </si>
  <si>
    <t>External</t>
  </si>
  <si>
    <t>On-Campus</t>
  </si>
  <si>
    <t>Federal</t>
  </si>
  <si>
    <t>Account Number:</t>
  </si>
  <si>
    <t>per (unit)</t>
  </si>
  <si>
    <t>Date:</t>
  </si>
  <si>
    <t>SERVICE CENTER BILLING RATE APPROVAL REQUEST</t>
  </si>
  <si>
    <t>Department:</t>
  </si>
  <si>
    <t>Contact Person (name &amp; #):</t>
  </si>
  <si>
    <t>INDIRECT PERSONNEL COSTS:</t>
  </si>
  <si>
    <t>Secretary</t>
  </si>
  <si>
    <t>Anticipated Hours Worked</t>
  </si>
  <si>
    <t>XT123456</t>
  </si>
  <si>
    <t>Department of Cost Accounting</t>
  </si>
  <si>
    <t>BILLING RATE DOCUMENTATION SUMMARY</t>
  </si>
  <si>
    <t>Employee #4</t>
  </si>
  <si>
    <t>Employee #5</t>
  </si>
  <si>
    <t>Employee #6 (on-call)</t>
  </si>
  <si>
    <t>Student</t>
  </si>
  <si>
    <t>Tech Support</t>
  </si>
  <si>
    <t>DIRECT MATERIALS</t>
  </si>
  <si>
    <t>Printer (solely for testing)</t>
  </si>
  <si>
    <t>Microscope</t>
  </si>
  <si>
    <t>Autoclaves</t>
  </si>
  <si>
    <t>Analysis Software</t>
  </si>
  <si>
    <t>EQUIPMENT OPERATIONAL EXPENSES</t>
  </si>
  <si>
    <t>NOTE:  Please include only those other direct expenses that will be directly attributable to the service.</t>
  </si>
  <si>
    <t>Office Supplies (paper clips, staples, etc)</t>
  </si>
  <si>
    <t>User Groups:</t>
  </si>
  <si>
    <t>DIRECT PERSONNEL (SEE PAGE/TAB 2 FOR DETAILS)</t>
  </si>
  <si>
    <t>DIRECT MATERIALS (SEE PAGE/TAB 3 FOR DETAILS)</t>
  </si>
  <si>
    <t>EQUIPMENT USE FEE (INDIRECT)</t>
  </si>
  <si>
    <t>Cost Related to This Service</t>
  </si>
  <si>
    <t>Lab Coats and Clean Room Supplies</t>
  </si>
  <si>
    <t xml:space="preserve">Telephone Access Charges </t>
  </si>
  <si>
    <t>Office Wide Shipping Costs (net of test results above)</t>
  </si>
  <si>
    <t>Office printer/scanner</t>
  </si>
  <si>
    <t>Total Equipment Cost</t>
  </si>
  <si>
    <t>Total Equipment Operational Costs</t>
  </si>
  <si>
    <t>NOTE:  Costs that support the whole department, but can't be tracked/charged by the specific service (and therefore must be allocated)</t>
  </si>
  <si>
    <t>Equipment (costing &lt; $5,000 each and not included elsewhere)</t>
  </si>
  <si>
    <t>Annual Amount</t>
  </si>
  <si>
    <t>Allocation Method for % Related to this Service:</t>
  </si>
  <si>
    <t>Analyzed total revenue for this Service Center of $1,000,000 per year.  Revenue from providing this specific testing has historically been about $250,000/year, so 25% used as allocated to this service. (Could also use study of % effort from all personnel or other reasonable method.</t>
  </si>
  <si>
    <t>OTHER DIRECT COSTS:</t>
  </si>
  <si>
    <t>OTHER INDIRECT COSTS:</t>
  </si>
  <si>
    <t>PAGE 2</t>
  </si>
  <si>
    <t>Based on estimated time each machine is used for this service compared to total time.  Differs for each machine, and the operational costs are the same as the machine when specifically identifiable.</t>
  </si>
  <si>
    <t xml:space="preserve">NOTE: Include only the capitalized equipment (costing &gt; or =  $5,000) used in providing goods/services which are charged to the </t>
  </si>
  <si>
    <t>SALARY EMPLOYEES</t>
  </si>
  <si>
    <t>HOURLY EMPLOYEES</t>
  </si>
  <si>
    <t>OTHER DIRECT COSTS (SEE PAGE/TAB 5 FOR DETAILS)</t>
  </si>
  <si>
    <t>INDIRECT PERSONNEL (SEE PAGE/TAB 2 FOR DETAILS)</t>
  </si>
  <si>
    <t>EQUIPMENT USE (SEE TAB/PAGE 4 FOR DETAILS)</t>
  </si>
  <si>
    <t>OTHER INDIRECT COSTS (SEE TAB/PAGE 5 FOR DETAILS)</t>
  </si>
  <si>
    <t>TOTAL DIRECT COSTS</t>
  </si>
  <si>
    <t>TOTAL INDIRECT COSTS</t>
  </si>
  <si>
    <t>ANNUAL AMOUNT</t>
  </si>
  <si>
    <t>X</t>
  </si>
  <si>
    <t>Explanation (if higher):</t>
  </si>
  <si>
    <t>Prevailing Market Price (could also be to fund other dept. activities or build reserves)</t>
  </si>
  <si>
    <t>PAGE 1</t>
  </si>
  <si>
    <t>INSTRUCTIONS:</t>
  </si>
  <si>
    <t>PAGE 5</t>
  </si>
  <si>
    <t>First Time Request or Update/Renewal of Rates:</t>
  </si>
  <si>
    <t>If update/renewal, complete lookback analysis on Tab/Page 6</t>
  </si>
  <si>
    <t>LOOKBACK ANALYSIS (REQUIRED FOR UPDATED/RENEWED RATES)</t>
  </si>
  <si>
    <t>+/- Cumulative Prior Period Deficit or Surplus (NA for NEW Rates.  SEE TAB/PAGE 6)</t>
  </si>
  <si>
    <t>Page 6</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</si>
  <si>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</si>
  <si>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</si>
  <si>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</si>
  <si>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</si>
  <si>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NET COSTS OF PROVIDING THE SERVICE IN PRIOR PERIOD</t>
  </si>
  <si>
    <t>NET REVENUE GENERATED FOR COST RECOVERY</t>
  </si>
  <si>
    <t>PRIOR PERIOD NET (REVENUE LESS EXPENSES OR COSTS)</t>
  </si>
  <si>
    <t xml:space="preserve">Annual review is encouraged, but at least biennially (every 2 years) is required.  </t>
  </si>
  <si>
    <t>From:</t>
  </si>
  <si>
    <t>To:</t>
  </si>
  <si>
    <t>Time Period Used for Lookback</t>
  </si>
  <si>
    <t>Testing of Lab Samples</t>
  </si>
  <si>
    <t>Renewal</t>
  </si>
  <si>
    <t>Rate Effective Date:</t>
  </si>
  <si>
    <t>***Fringe %</t>
  </si>
  <si>
    <t xml:space="preserve">http://www.ctlr.msu.edu/copayroll/Fringes.aspx </t>
  </si>
  <si>
    <t>TOTAL DIRECT PERSONNEL COSTS (to Tab/Page 1)</t>
  </si>
  <si>
    <t>TOTAL INDIRECT PERSONNEL COSTS (to Tab/Page 1)</t>
  </si>
  <si>
    <t>TOTAL DIRECT MATERIALS (to Tab/Page 1)</t>
  </si>
  <si>
    <t>TOTAL ANNUAL EQUIPMENT COSTS (to Tab/Page 1)</t>
  </si>
  <si>
    <t>TOTAL OTHER DIRECT COSTS (to Tab/Page 1)</t>
  </si>
  <si>
    <t>TOTAL OTHER INDIRECT COSTS (to Tab/Page 1)</t>
  </si>
  <si>
    <r>
      <t xml:space="preserve">E-mail completed workbook or questions to </t>
    </r>
    <r>
      <rPr>
        <b/>
        <u/>
        <sz val="10"/>
        <color indexed="12"/>
        <rFont val="Calibri"/>
        <family val="2"/>
      </rPr>
      <t>billing.rates@ctlr.msu.edu</t>
    </r>
  </si>
  <si>
    <t>% Related to this Service</t>
  </si>
  <si>
    <t xml:space="preserve">NOTE: ONLY THE PORTION OF THE LABOR AND FRINGE COSTS THAT ARE AN EXPENSE TO THE REVOLVING ACCOUNT MAY BE INCLUDED IN THE RATES.  </t>
  </si>
  <si>
    <t xml:space="preserve">IF A SALARIED EMPLOYEE IS PAID ON A GENERAL FUND OR GRANT ACCOUNT, BUT PERFORMS BILLABLE SERVICE WORK, A COST REDISTRIBUTION SHOULD </t>
  </si>
  <si>
    <t xml:space="preserve">BE PROCESSED IN SAP (AND AN EFFORT REPORT SHOULD BE PREPARED IF EFFECTING A GRANT ACCOUNT) TO MOVE THE APPROPRIATE % OF THAT PERSON'S </t>
  </si>
  <si>
    <t>PAY TO THE REVOLVING ACCOUNT.  FOR HOURLY EMPLOYEES, SELECT THE REVOLVING ACCOUNT FOR HOURS SPENT ON THIS SERVICE WHEN PROCESSING PAYROLL.</t>
  </si>
  <si>
    <t>% Effort on This Service/Acct**</t>
  </si>
  <si>
    <t>Annual Pay Per Person *</t>
  </si>
  <si>
    <t>Cost Related to This Service/Acct</t>
  </si>
  <si>
    <t>Annual Labor and Fringe</t>
  </si>
  <si>
    <t>* Annual pay may be an estimate for the upcoming year or the actual pay for the prior year.</t>
  </si>
  <si>
    <t>**  Effort is the percentage of time expected to be spent providing this service or in support of this service.  Remember that these costs need to be recorded on the revolving account for this service.</t>
  </si>
  <si>
    <t xml:space="preserve">*** Fringe rates can be found at </t>
  </si>
  <si>
    <t>or use the actual fringe costs shown on ledgers.</t>
  </si>
  <si>
    <t>Complete the supporting tabs to compile costs of providing this service/testing.  Summarize the totals from other tabs in the  summary below, and fill in the desired rates for each user group.  Text in green needs to be updated (or added to).  ALL COSTS INCLUDED IN THIS ANALYSIS SHOULD BE EXPENSES ON THE REVOLVING ACCOUNT NAMED ABOVE.</t>
  </si>
  <si>
    <t>ALL INFORMATION BELOW SHOULD TIE DIRECTLY TO OPERATING STATEMENTS FOR THE PERIOD USED.</t>
  </si>
  <si>
    <t>SUMMARY OF ANNUAL COSTS OF GOODS SOLD</t>
  </si>
  <si>
    <t>SUMMARY OF ANNUAL OPERATIONAL/OVERHEAD COST</t>
  </si>
  <si>
    <t>Cost per Year Related to Purchase of Inventory</t>
  </si>
  <si>
    <t>Markup %:</t>
  </si>
  <si>
    <t>ITEM</t>
  </si>
  <si>
    <t>TOTAL OPERATIONAL/OVERHEAD COSTS, NET OF CUMULATIVE SURPLUS (DEFICIT) FOR THIS SERVICE</t>
  </si>
  <si>
    <t>COST OF GOODS AVAILABLE FOR RESALE</t>
  </si>
  <si>
    <t>MARKUP ON COST OF GOODS TO COVER OPERATIONAL/OVERHEAD COSTS</t>
  </si>
  <si>
    <t>Costs charged to the revolving account that are specifically identifiable with relative ease and high degree of accuracy. These are the annual costs of items available for resale.</t>
  </si>
  <si>
    <t>Joe Spartan  4-5678</t>
  </si>
  <si>
    <t>or contact Financial Analysis at 355-5029 with questions.</t>
  </si>
  <si>
    <t>KFS Object &amp; Description</t>
  </si>
  <si>
    <t>6428 - Beakers</t>
  </si>
  <si>
    <t>6428 - Water Bottles</t>
  </si>
  <si>
    <t>6428 - T-shirts</t>
  </si>
  <si>
    <t>6428 - Batteries</t>
  </si>
  <si>
    <t>6428 - Sweatshirts</t>
  </si>
  <si>
    <t>Asset Tag #</t>
  </si>
  <si>
    <t>XXXXXXX</t>
  </si>
  <si>
    <t>Purchaser Account #</t>
  </si>
  <si>
    <t>6235 - Maintenance contracts on Above Equip (per year)</t>
  </si>
  <si>
    <t>6428 - Ink Cartridges (for testing printer)</t>
  </si>
  <si>
    <t>6428 - Toner for Office printer/scanner</t>
  </si>
  <si>
    <t>6489 - Contracted Services (expert testers)</t>
  </si>
  <si>
    <t>6490 - Repairs and Maintenance (other than equip)</t>
  </si>
  <si>
    <t>6560 - Rental of lab space for this test only</t>
  </si>
  <si>
    <t>6555 - Shipping costs (for sending Test Results Only)</t>
  </si>
  <si>
    <t>6428 - Equipment (costing &lt; $5,000)</t>
  </si>
  <si>
    <t>% of Annual Operating Expenses</t>
  </si>
  <si>
    <t>CUMULATIVE SURPLUS (DEFICIT) FOR THE SERVICE</t>
  </si>
  <si>
    <t>LESS 10% ALLOWABLE OF CUMULATIVE SURPLUS (IF APPLICABLE)</t>
  </si>
  <si>
    <t>LESS ANTICIPATED CAPITAL NEEDS WITHIN THE NEXT TWO YEARS</t>
  </si>
  <si>
    <t>CUMULATIVE SURPLUS (DEFICIT) FOR RATE ALLOCATION</t>
  </si>
  <si>
    <t>Departmental Notes/Documentation</t>
  </si>
  <si>
    <t>Example notes include decision on exclusion of deficit from billing rate, decision to factor 100% or 90% of surplus into billing rate, determination of anticipated capital needs, etc.</t>
  </si>
  <si>
    <t>FUND BALANCE AS OF BEGINNING OF FISCAL YEAR PRIOR USED FOR LOOKBACK (Balance prior to adding CY net income)</t>
  </si>
  <si>
    <r>
      <t>All formula fields throughout this workbook are in</t>
    </r>
    <r>
      <rPr>
        <sz val="14"/>
        <color rgb="FF0070C0"/>
        <rFont val="Calibri"/>
        <family val="2"/>
        <scheme val="minor"/>
      </rPr>
      <t xml:space="preserve"> BLUE FONT.  </t>
    </r>
  </si>
  <si>
    <t>Surplus should not exceed 60 days of working capital or 10% of annual expenses</t>
  </si>
  <si>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r>
      <rPr>
        <sz val="10"/>
        <rFont val="Calibri"/>
        <family val="2"/>
        <scheme val="minor"/>
      </rPr>
      <t xml:space="preserve"> Deficits can be passed on consideration if reasoning is documented. Surpluses can be carried forward if they are less than 60 days of working capital and 10% of annual expenses.</t>
    </r>
  </si>
  <si>
    <r>
      <rPr>
        <b/>
        <sz val="10"/>
        <rFont val="Calibri"/>
        <family val="2"/>
        <scheme val="minor"/>
      </rPr>
      <t>The department can figure in antipcated capital needs</t>
    </r>
    <r>
      <rPr>
        <sz val="10"/>
        <rFont val="Calibri"/>
        <family val="2"/>
        <scheme val="minor"/>
      </rPr>
      <t xml:space="preserve"> within the next two years when considering inclusion of the cumulative surplus/deficit impact into the billing rates.</t>
    </r>
  </si>
  <si>
    <t>REVENUE - Prior Period (most recent fiscal year - up to 2 fiscal years if have know anomalies)</t>
  </si>
  <si>
    <t>EXPENSES OR COSTS - Prior Period (most recent fiscal year - up to 2 fiscal years if have know anomalies)</t>
  </si>
  <si>
    <t>Total Expenses Incurred for Performing this Service in Prior Year</t>
  </si>
  <si>
    <t>Sub Acount Number:</t>
  </si>
  <si>
    <t>GEN</t>
  </si>
  <si>
    <t>Description of Service:</t>
  </si>
  <si>
    <t>Title of Service:</t>
  </si>
  <si>
    <t>Description of the testing to be performed.</t>
  </si>
  <si>
    <t>All items highlighted light orange are manually entered by the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</si>
</sst>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_(&quot;$&quot;* #,##0_);_(&quot;$&quot;* \(#,##0\);_(&quot;$&quot;* &quot;-&quot;??_);_(@_)"/>
    <numFmt numFmtId="168" formatCode="_(* #,##0_);_(* \(#,##0\);_(* &quot;-&quot;??_);_(@_)"/>
  </numFmts>
  <fonts count="36" x14ac:knownFonts="1">
    <font>
      <sz val="8"/>
      <name val="Arial"/>
    </font>
    <font>
      <sz val="8"/>
      <name val="Arial"/>
      <family val="2"/>
    </font>
    <font>
      <b/>
      <sz val="8"/>
      <name val="Arial"/>
      <family val="2"/>
    </font>
    <font>
      <b/>
      <sz val="10"/>
      <name val="Arial"/>
      <family val="2"/>
    </font>
    <font>
      <sz val="8"/>
      <name val="Arial"/>
      <family val="2"/>
    </font>
    <font>
      <sz val="8"/>
      <color indexed="20"/>
      <name val="Arial"/>
      <family val="2"/>
    </font>
    <font>
      <b/>
      <sz val="9"/>
      <color indexed="10"/>
      <name val="Arial"/>
      <family val="2"/>
    </font>
    <font>
      <sz val="9"/>
      <name val="Arial"/>
      <family val="2"/>
    </font>
    <font>
      <i/>
      <sz val="8"/>
      <name val="Arial"/>
      <family val="2"/>
    </font>
    <font>
      <sz val="10"/>
      <name val="Calibri"/>
      <family val="2"/>
    </font>
    <font>
      <b/>
      <sz val="10"/>
      <name val="Calibri"/>
      <family val="2"/>
    </font>
    <font>
      <b/>
      <u/>
      <sz val="10"/>
      <color indexed="12"/>
      <name val="Calibri"/>
      <family val="2"/>
    </font>
    <font>
      <sz val="8"/>
      <name val="Arial"/>
      <family val="2"/>
    </font>
    <font>
      <u/>
      <sz val="8"/>
      <color theme="10"/>
      <name val="Arial"/>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sz val="12"/>
      <name val="Calibri"/>
      <family val="2"/>
      <scheme val="minor"/>
    </font>
    <font>
      <b/>
      <sz val="12"/>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b/>
      <sz val="11"/>
      <name val="Calibri"/>
      <family val="2"/>
      <scheme val="minor"/>
    </font>
    <font>
      <sz val="8"/>
      <color rgb="FFFF0000"/>
      <name val="Arial"/>
      <family val="2"/>
    </font>
    <font>
      <sz val="10"/>
      <color rgb="FF0070C0"/>
      <name val="Calibri"/>
      <family val="2"/>
      <scheme val="minor"/>
    </font>
    <font>
      <b/>
      <sz val="10"/>
      <color rgb="FF0070C0"/>
      <name val="Calibri"/>
      <family val="2"/>
      <scheme val="minor"/>
    </font>
    <font>
      <b/>
      <sz val="8"/>
      <color rgb="FF0070C0"/>
      <name val="Arial"/>
      <family val="2"/>
    </font>
    <font>
      <sz val="8"/>
      <color rgb="FF0070C0"/>
      <name val="Arial"/>
      <family val="2"/>
    </font>
    <font>
      <b/>
      <sz val="12"/>
      <color rgb="FF0070C0"/>
      <name val="Calibri"/>
      <family val="2"/>
      <scheme val="minor"/>
    </font>
    <font>
      <b/>
      <sz val="8"/>
      <color rgb="FF0070C0"/>
      <name val="Calibri"/>
      <family val="2"/>
      <scheme val="minor"/>
    </font>
    <font>
      <sz val="8"/>
      <color rgb="FF0070C0"/>
      <name val="Calibri"/>
      <family val="2"/>
      <scheme val="minor"/>
    </font>
    <font>
      <sz val="14"/>
      <name val="Calibri"/>
      <family val="2"/>
      <scheme val="minor"/>
    </font>
    <font>
      <sz val="14"/>
      <color rgb="FF0070C0"/>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rgb="FF92D050"/>
        <bgColor indexed="64"/>
      </patternFill>
    </fill>
    <fill>
      <patternFill patternType="solid">
        <fgColor theme="9" tint="0.7999816888943144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0">
    <xf numFmtId="0" fontId="0" fillId="0" borderId="0"/>
    <xf numFmtId="43" fontId="1"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3"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60">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10" fontId="0" fillId="0" borderId="0" xfId="9" applyNumberFormat="1" applyFont="1" applyAlignment="1">
      <alignment horizontal="center"/>
    </xf>
    <xf numFmtId="0" fontId="3"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164" fontId="0" fillId="0" borderId="1" xfId="0" applyNumberFormat="1" applyBorder="1"/>
    <xf numFmtId="0" fontId="4" fillId="0" borderId="0" xfId="0" applyFont="1" applyFill="1"/>
    <xf numFmtId="49" fontId="4" fillId="0" borderId="0" xfId="0" applyNumberFormat="1" applyFont="1" applyFill="1" applyAlignment="1">
      <alignment horizontal="center"/>
    </xf>
    <xf numFmtId="164" fontId="4" fillId="0" borderId="0" xfId="0" applyNumberFormat="1" applyFont="1" applyFill="1"/>
    <xf numFmtId="0" fontId="4" fillId="0" borderId="0" xfId="0" applyFont="1" applyFill="1" applyAlignment="1">
      <alignment horizontal="center"/>
    </xf>
    <xf numFmtId="0" fontId="0" fillId="0" borderId="0" xfId="0" applyBorder="1"/>
    <xf numFmtId="164" fontId="0" fillId="0" borderId="0" xfId="0" applyNumberFormat="1" applyBorder="1"/>
    <xf numFmtId="0" fontId="2" fillId="0" borderId="0" xfId="0" applyFont="1" applyAlignment="1">
      <alignment horizontal="right"/>
    </xf>
    <xf numFmtId="0" fontId="2" fillId="0" borderId="2" xfId="0" applyFont="1" applyBorder="1" applyAlignment="1">
      <alignment horizontal="center" wrapText="1"/>
    </xf>
    <xf numFmtId="0" fontId="5" fillId="0" borderId="0" xfId="0" applyFont="1"/>
    <xf numFmtId="44" fontId="0" fillId="0" borderId="0" xfId="4" applyFont="1"/>
    <xf numFmtId="49" fontId="6" fillId="0" borderId="0" xfId="0" applyNumberFormat="1" applyFont="1" applyAlignment="1">
      <alignment horizontal="left"/>
    </xf>
    <xf numFmtId="0" fontId="6" fillId="0" borderId="0" xfId="0" applyFont="1"/>
    <xf numFmtId="0" fontId="7" fillId="0" borderId="0" xfId="0" applyFont="1"/>
    <xf numFmtId="0" fontId="2" fillId="0" borderId="0" xfId="0" applyFont="1"/>
    <xf numFmtId="166" fontId="0" fillId="0" borderId="0" xfId="0" applyNumberFormat="1" applyBorder="1"/>
    <xf numFmtId="10" fontId="0" fillId="0" borderId="0" xfId="9" applyNumberFormat="1" applyFont="1" applyBorder="1" applyAlignment="1">
      <alignment horizontal="right"/>
    </xf>
    <xf numFmtId="10" fontId="2" fillId="0" borderId="0" xfId="9" applyNumberFormat="1" applyFont="1" applyBorder="1" applyAlignment="1">
      <alignment horizontal="right"/>
    </xf>
    <xf numFmtId="49" fontId="0" fillId="0" borderId="0" xfId="0" applyNumberFormat="1" applyBorder="1" applyAlignment="1">
      <alignment horizontal="center"/>
    </xf>
    <xf numFmtId="165" fontId="0" fillId="0" borderId="0" xfId="0" applyNumberFormat="1" applyBorder="1" applyAlignment="1">
      <alignment horizontal="center"/>
    </xf>
    <xf numFmtId="164" fontId="2" fillId="0" borderId="0" xfId="0" applyNumberFormat="1" applyFont="1" applyBorder="1"/>
    <xf numFmtId="0" fontId="2" fillId="0" borderId="0" xfId="0" applyFont="1" applyBorder="1"/>
    <xf numFmtId="166" fontId="0" fillId="0" borderId="0" xfId="9" applyNumberFormat="1" applyFont="1" applyBorder="1" applyAlignment="1">
      <alignment horizontal="right"/>
    </xf>
    <xf numFmtId="10" fontId="4" fillId="0" borderId="0" xfId="9" applyNumberFormat="1" applyFont="1" applyBorder="1" applyAlignment="1">
      <alignment horizontal="right"/>
    </xf>
    <xf numFmtId="0" fontId="0" fillId="0" borderId="1" xfId="0" applyBorder="1"/>
    <xf numFmtId="49" fontId="0" fillId="0" borderId="1" xfId="0" applyNumberFormat="1" applyBorder="1" applyAlignment="1">
      <alignment horizontal="center"/>
    </xf>
    <xf numFmtId="10" fontId="4" fillId="0" borderId="1" xfId="9" applyNumberFormat="1" applyFont="1" applyBorder="1" applyAlignment="1">
      <alignment horizontal="right"/>
    </xf>
    <xf numFmtId="166" fontId="0" fillId="0" borderId="1" xfId="9" applyNumberFormat="1" applyFont="1" applyBorder="1" applyAlignment="1">
      <alignment horizontal="right"/>
    </xf>
    <xf numFmtId="166" fontId="2" fillId="0" borderId="0" xfId="0" applyNumberFormat="1" applyFont="1" applyBorder="1"/>
    <xf numFmtId="41" fontId="0" fillId="0" borderId="0" xfId="0" applyNumberFormat="1"/>
    <xf numFmtId="41" fontId="2" fillId="0" borderId="0" xfId="0" applyNumberFormat="1" applyFont="1" applyBorder="1" applyAlignment="1">
      <alignment horizontal="center"/>
    </xf>
    <xf numFmtId="41" fontId="0" fillId="0" borderId="1" xfId="0" applyNumberFormat="1" applyBorder="1"/>
    <xf numFmtId="0" fontId="2" fillId="0" borderId="0" xfId="0" applyFont="1" applyAlignment="1">
      <alignment horizontal="center" wrapText="1"/>
    </xf>
    <xf numFmtId="42" fontId="0" fillId="0" borderId="0" xfId="0" applyNumberFormat="1"/>
    <xf numFmtId="41" fontId="2" fillId="0" borderId="0" xfId="0" applyNumberFormat="1" applyFont="1"/>
    <xf numFmtId="0" fontId="14" fillId="0" borderId="0" xfId="0" applyFont="1"/>
    <xf numFmtId="0" fontId="14" fillId="0" borderId="1" xfId="0" applyFont="1" applyBorder="1"/>
    <xf numFmtId="0" fontId="15" fillId="0" borderId="0" xfId="0" applyFont="1"/>
    <xf numFmtId="0" fontId="14" fillId="0" borderId="0" xfId="0" applyFont="1" applyBorder="1" applyAlignment="1">
      <alignment horizontal="left"/>
    </xf>
    <xf numFmtId="9" fontId="0" fillId="0" borderId="0" xfId="9" applyFont="1" applyAlignment="1">
      <alignment horizontal="center"/>
    </xf>
    <xf numFmtId="0" fontId="8" fillId="0" borderId="0" xfId="0" applyFont="1"/>
    <xf numFmtId="0" fontId="16" fillId="0" borderId="0" xfId="0" applyFont="1"/>
    <xf numFmtId="0" fontId="17" fillId="0" borderId="0" xfId="0" applyFont="1" applyBorder="1" applyAlignment="1"/>
    <xf numFmtId="41" fontId="0" fillId="0" borderId="3" xfId="0" applyNumberFormat="1" applyBorder="1"/>
    <xf numFmtId="3" fontId="0" fillId="0" borderId="0" xfId="0" applyNumberFormat="1" applyBorder="1" applyAlignment="1">
      <alignment horizontal="right"/>
    </xf>
    <xf numFmtId="0" fontId="0" fillId="4" borderId="0" xfId="0" applyFill="1"/>
    <xf numFmtId="0" fontId="2" fillId="0" borderId="2" xfId="0" applyFont="1" applyBorder="1" applyAlignment="1">
      <alignment wrapText="1"/>
    </xf>
    <xf numFmtId="167" fontId="0" fillId="0" borderId="0" xfId="4" applyNumberFormat="1" applyFont="1"/>
    <xf numFmtId="44" fontId="16" fillId="0" borderId="0" xfId="4" applyNumberFormat="1" applyFont="1" applyBorder="1"/>
    <xf numFmtId="0" fontId="3" fillId="4" borderId="0" xfId="0" applyFont="1" applyFill="1"/>
    <xf numFmtId="0" fontId="16" fillId="0" borderId="0" xfId="0" applyFont="1" applyBorder="1" applyAlignment="1">
      <alignment horizontal="left" vertical="center" wrapText="1"/>
    </xf>
    <xf numFmtId="0" fontId="2" fillId="0" borderId="6" xfId="0" applyFont="1" applyBorder="1" applyAlignment="1">
      <alignment horizontal="left"/>
    </xf>
    <xf numFmtId="0" fontId="2" fillId="0" borderId="6" xfId="0" applyFont="1" applyBorder="1" applyAlignment="1">
      <alignment horizontal="left" wrapText="1"/>
    </xf>
    <xf numFmtId="49"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6" xfId="0" applyFont="1" applyBorder="1" applyAlignment="1">
      <alignment wrapText="1"/>
    </xf>
    <xf numFmtId="0" fontId="0" fillId="0" borderId="3" xfId="0" applyBorder="1"/>
    <xf numFmtId="41" fontId="2" fillId="0" borderId="6" xfId="0" applyNumberFormat="1" applyFont="1" applyBorder="1" applyAlignment="1">
      <alignment horizontal="center" wrapText="1"/>
    </xf>
    <xf numFmtId="0" fontId="14" fillId="0" borderId="0" xfId="0" applyFont="1" applyAlignment="1">
      <alignment horizontal="right"/>
    </xf>
    <xf numFmtId="0" fontId="15" fillId="0" borderId="0" xfId="0" applyFont="1" applyAlignment="1">
      <alignment horizontal="right"/>
    </xf>
    <xf numFmtId="0" fontId="18" fillId="0" borderId="0" xfId="0" applyFont="1"/>
    <xf numFmtId="0" fontId="19" fillId="0" borderId="0" xfId="0" applyFont="1" applyAlignment="1">
      <alignment horizontal="right"/>
    </xf>
    <xf numFmtId="0" fontId="20" fillId="0" borderId="0" xfId="0" applyFont="1"/>
    <xf numFmtId="41" fontId="20" fillId="0" borderId="0" xfId="0" applyNumberFormat="1" applyFont="1"/>
    <xf numFmtId="0" fontId="21" fillId="0" borderId="1" xfId="0" applyFont="1" applyBorder="1" applyAlignment="1"/>
    <xf numFmtId="41" fontId="21" fillId="0" borderId="0" xfId="0" applyNumberFormat="1" applyFont="1" applyAlignment="1">
      <alignment horizontal="center"/>
    </xf>
    <xf numFmtId="0" fontId="14" fillId="5" borderId="2" xfId="0" applyFont="1" applyFill="1" applyBorder="1"/>
    <xf numFmtId="0" fontId="14" fillId="5" borderId="7" xfId="0" applyFont="1" applyFill="1" applyBorder="1"/>
    <xf numFmtId="41" fontId="21" fillId="0" borderId="1" xfId="0" applyNumberFormat="1" applyFont="1" applyBorder="1" applyAlignment="1">
      <alignment horizontal="center" wrapText="1"/>
    </xf>
    <xf numFmtId="41" fontId="20" fillId="0" borderId="0" xfId="0" applyNumberFormat="1" applyFont="1" applyBorder="1"/>
    <xf numFmtId="0" fontId="21" fillId="0" borderId="0" xfId="0" applyFont="1" applyAlignment="1">
      <alignment horizontal="right"/>
    </xf>
    <xf numFmtId="0" fontId="20" fillId="5" borderId="2" xfId="0" applyFont="1" applyFill="1" applyBorder="1"/>
    <xf numFmtId="0" fontId="20" fillId="5" borderId="7" xfId="0" applyFont="1" applyFill="1" applyBorder="1"/>
    <xf numFmtId="0" fontId="19" fillId="0" borderId="1" xfId="0" applyFont="1" applyBorder="1" applyAlignment="1"/>
    <xf numFmtId="0" fontId="19" fillId="5" borderId="8" xfId="0" applyFont="1" applyFill="1" applyBorder="1"/>
    <xf numFmtId="0" fontId="22" fillId="0" borderId="0" xfId="0" applyFont="1"/>
    <xf numFmtId="0" fontId="22" fillId="0" borderId="9" xfId="0" applyFont="1" applyBorder="1"/>
    <xf numFmtId="0" fontId="23" fillId="0" borderId="10" xfId="0" applyFont="1" applyBorder="1"/>
    <xf numFmtId="0" fontId="3" fillId="0" borderId="0" xfId="0" applyFont="1" applyFill="1" applyAlignment="1"/>
    <xf numFmtId="0" fontId="15" fillId="0" borderId="1" xfId="0" applyFont="1" applyBorder="1"/>
    <xf numFmtId="0" fontId="24" fillId="0" borderId="1" xfId="0" applyFont="1" applyBorder="1"/>
    <xf numFmtId="0" fontId="24" fillId="0" borderId="0" xfId="0" applyFont="1" applyBorder="1"/>
    <xf numFmtId="0" fontId="14" fillId="0" borderId="0" xfId="0" applyFont="1" applyBorder="1"/>
    <xf numFmtId="0" fontId="15" fillId="0" borderId="0" xfId="0" applyFont="1" applyBorder="1"/>
    <xf numFmtId="0" fontId="17" fillId="0" borderId="0" xfId="0" applyFont="1" applyFill="1" applyBorder="1" applyAlignment="1">
      <alignment horizontal="left"/>
    </xf>
    <xf numFmtId="0" fontId="22" fillId="0" borderId="0" xfId="0" applyFont="1" applyFill="1" applyBorder="1" applyAlignment="1">
      <alignment horizontal="left"/>
    </xf>
    <xf numFmtId="0" fontId="15" fillId="2" borderId="0" xfId="0" applyFont="1" applyFill="1" applyAlignment="1"/>
    <xf numFmtId="0" fontId="15" fillId="0" borderId="0" xfId="0" applyFont="1" applyFill="1" applyAlignment="1"/>
    <xf numFmtId="0" fontId="15" fillId="0" borderId="0" xfId="0" applyFont="1" applyFill="1"/>
    <xf numFmtId="0" fontId="20" fillId="0" borderId="0" xfId="0" applyFont="1" applyFill="1"/>
    <xf numFmtId="44" fontId="14" fillId="0" borderId="0" xfId="4" applyFont="1"/>
    <xf numFmtId="44" fontId="20" fillId="0" borderId="0" xfId="4" applyFont="1"/>
    <xf numFmtId="0" fontId="15" fillId="0" borderId="6" xfId="0" applyFont="1" applyBorder="1"/>
    <xf numFmtId="0" fontId="15" fillId="0" borderId="0" xfId="0" applyFont="1" applyAlignment="1">
      <alignment horizontal="left" vertical="top" wrapText="1"/>
    </xf>
    <xf numFmtId="0" fontId="15" fillId="0" borderId="0" xfId="0" applyFont="1" applyBorder="1" applyAlignment="1">
      <alignment horizontal="left" vertical="top"/>
    </xf>
    <xf numFmtId="0" fontId="21" fillId="0" borderId="0" xfId="0" quotePrefix="1" applyFont="1" applyAlignment="1">
      <alignment horizontal="right"/>
    </xf>
    <xf numFmtId="10" fontId="0" fillId="0" borderId="0" xfId="9" applyNumberFormat="1" applyFont="1" applyFill="1" applyAlignment="1">
      <alignment horizontal="center"/>
    </xf>
    <xf numFmtId="0" fontId="3" fillId="0" borderId="0" xfId="0" applyFont="1" applyFill="1"/>
    <xf numFmtId="0" fontId="0" fillId="0" borderId="0" xfId="0" applyFill="1"/>
    <xf numFmtId="49" fontId="0" fillId="0" borderId="0" xfId="0" applyNumberFormat="1" applyFill="1" applyAlignment="1">
      <alignment horizontal="center"/>
    </xf>
    <xf numFmtId="164" fontId="0" fillId="0" borderId="0" xfId="0" applyNumberFormat="1" applyFill="1"/>
    <xf numFmtId="0" fontId="0" fillId="0" borderId="0" xfId="0" applyFill="1" applyAlignment="1">
      <alignment horizontal="center"/>
    </xf>
    <xf numFmtId="0" fontId="26" fillId="0" borderId="0" xfId="0" applyFont="1" applyFill="1"/>
    <xf numFmtId="49" fontId="26" fillId="0" borderId="0" xfId="0" applyNumberFormat="1" applyFont="1" applyFill="1" applyAlignment="1">
      <alignment horizontal="center"/>
    </xf>
    <xf numFmtId="164" fontId="26" fillId="0" borderId="0" xfId="0" applyNumberFormat="1" applyFont="1" applyFill="1"/>
    <xf numFmtId="0" fontId="26" fillId="0" borderId="0" xfId="0" applyFont="1" applyFill="1" applyAlignment="1">
      <alignment horizontal="center"/>
    </xf>
    <xf numFmtId="0" fontId="26" fillId="0" borderId="0" xfId="0" applyFont="1" applyFill="1" applyAlignment="1">
      <alignment horizontal="left" indent="2"/>
    </xf>
    <xf numFmtId="0" fontId="26" fillId="0" borderId="0" xfId="0" applyFont="1" applyFill="1"/>
    <xf numFmtId="49" fontId="26" fillId="0" borderId="0" xfId="0" applyNumberFormat="1" applyFont="1" applyFill="1" applyAlignment="1">
      <alignment horizontal="center"/>
    </xf>
    <xf numFmtId="164" fontId="26" fillId="0" borderId="0" xfId="0" applyNumberFormat="1" applyFont="1" applyFill="1"/>
    <xf numFmtId="0" fontId="26" fillId="0" borderId="0" xfId="0" applyFont="1" applyFill="1" applyAlignment="1">
      <alignment horizontal="center"/>
    </xf>
    <xf numFmtId="0" fontId="26" fillId="0" borderId="0" xfId="0" applyFont="1" applyFill="1" applyAlignment="1">
      <alignment horizontal="left" indent="2"/>
    </xf>
    <xf numFmtId="0" fontId="2" fillId="0" borderId="6" xfId="0" applyFont="1" applyBorder="1" applyAlignment="1">
      <alignment horizontal="center"/>
    </xf>
    <xf numFmtId="0" fontId="2" fillId="0" borderId="8" xfId="0" applyFont="1" applyBorder="1" applyAlignment="1">
      <alignment wrapText="1"/>
    </xf>
    <xf numFmtId="0" fontId="3" fillId="5" borderId="8" xfId="0" applyFont="1" applyFill="1" applyBorder="1" applyAlignment="1"/>
    <xf numFmtId="0" fontId="3" fillId="5" borderId="2" xfId="0" applyFont="1" applyFill="1" applyBorder="1" applyAlignment="1"/>
    <xf numFmtId="0" fontId="3" fillId="5" borderId="7" xfId="0" applyFont="1" applyFill="1" applyBorder="1" applyAlignment="1"/>
    <xf numFmtId="0" fontId="3" fillId="0" borderId="11" xfId="0" applyFont="1" applyFill="1" applyBorder="1" applyAlignment="1"/>
    <xf numFmtId="0" fontId="4" fillId="0" borderId="0" xfId="0" applyFont="1"/>
    <xf numFmtId="0" fontId="13" fillId="0" borderId="0" xfId="7" applyAlignment="1" applyProtection="1"/>
    <xf numFmtId="49" fontId="13" fillId="0" borderId="0" xfId="7" applyNumberFormat="1" applyAlignment="1" applyProtection="1">
      <alignment horizontal="center"/>
    </xf>
    <xf numFmtId="164" fontId="13" fillId="0" borderId="0" xfId="7" applyNumberFormat="1" applyAlignment="1" applyProtection="1"/>
    <xf numFmtId="0" fontId="4" fillId="0" borderId="0" xfId="0" applyFont="1" applyAlignment="1">
      <alignment horizontal="left"/>
    </xf>
    <xf numFmtId="0" fontId="14" fillId="0" borderId="0" xfId="8" applyFont="1"/>
    <xf numFmtId="0" fontId="15" fillId="0" borderId="0" xfId="0" applyFont="1" applyAlignment="1">
      <alignment horizontal="left" vertical="top" wrapText="1"/>
    </xf>
    <xf numFmtId="0" fontId="15" fillId="6" borderId="0" xfId="0" applyFont="1" applyFill="1"/>
    <xf numFmtId="0" fontId="20" fillId="6" borderId="0" xfId="0" applyFont="1" applyFill="1"/>
    <xf numFmtId="9" fontId="27" fillId="0" borderId="6" xfId="4" applyNumberFormat="1" applyFont="1" applyBorder="1"/>
    <xf numFmtId="0" fontId="27" fillId="0" borderId="0" xfId="0" applyFont="1"/>
    <xf numFmtId="167" fontId="32" fillId="0" borderId="3" xfId="0" applyNumberFormat="1" applyFont="1" applyBorder="1"/>
    <xf numFmtId="167" fontId="33" fillId="0" borderId="0" xfId="0" applyNumberFormat="1" applyFont="1" applyBorder="1"/>
    <xf numFmtId="167" fontId="29" fillId="0" borderId="3" xfId="0" applyNumberFormat="1" applyFont="1" applyBorder="1"/>
    <xf numFmtId="167" fontId="33" fillId="0" borderId="0" xfId="0" applyNumberFormat="1" applyFont="1"/>
    <xf numFmtId="0" fontId="1" fillId="0" borderId="0" xfId="12"/>
    <xf numFmtId="44" fontId="14" fillId="0" borderId="0" xfId="4" applyFont="1"/>
    <xf numFmtId="44" fontId="27" fillId="0" borderId="0" xfId="4" applyFont="1"/>
    <xf numFmtId="44" fontId="27" fillId="0" borderId="3" xfId="4" applyFont="1" applyBorder="1"/>
    <xf numFmtId="167" fontId="29" fillId="3" borderId="5" xfId="4" applyNumberFormat="1" applyFont="1" applyFill="1" applyBorder="1"/>
    <xf numFmtId="164" fontId="29" fillId="0" borderId="3" xfId="9" applyNumberFormat="1" applyFont="1" applyBorder="1" applyAlignment="1">
      <alignment horizontal="right"/>
    </xf>
    <xf numFmtId="167" fontId="32" fillId="7" borderId="0" xfId="0" applyNumberFormat="1" applyFont="1" applyFill="1"/>
    <xf numFmtId="44" fontId="28" fillId="7" borderId="5" xfId="5" applyFont="1" applyFill="1" applyBorder="1"/>
    <xf numFmtId="167" fontId="32" fillId="0" borderId="0" xfId="0" applyNumberFormat="1" applyFont="1"/>
    <xf numFmtId="9" fontId="31" fillId="0" borderId="5" xfId="9" applyFont="1" applyBorder="1"/>
    <xf numFmtId="164" fontId="30" fillId="0" borderId="0" xfId="0" applyNumberFormat="1" applyFont="1" applyBorder="1"/>
    <xf numFmtId="166" fontId="30" fillId="0" borderId="0" xfId="0" applyNumberFormat="1" applyFont="1"/>
    <xf numFmtId="164" fontId="29" fillId="0" borderId="3" xfId="0" applyNumberFormat="1" applyFont="1" applyBorder="1"/>
    <xf numFmtId="164" fontId="29" fillId="3" borderId="4" xfId="0" applyNumberFormat="1" applyFont="1" applyFill="1" applyBorder="1"/>
    <xf numFmtId="42" fontId="30" fillId="0" borderId="0" xfId="0" applyNumberFormat="1" applyFont="1"/>
    <xf numFmtId="44" fontId="30" fillId="0" borderId="0" xfId="0" applyNumberFormat="1" applyFont="1"/>
    <xf numFmtId="42" fontId="29" fillId="0" borderId="3" xfId="0" applyNumberFormat="1" applyFont="1" applyFill="1" applyBorder="1"/>
    <xf numFmtId="42" fontId="30" fillId="0" borderId="3" xfId="0" applyNumberFormat="1" applyFont="1" applyBorder="1"/>
    <xf numFmtId="42" fontId="30" fillId="0" borderId="0" xfId="0" applyNumberFormat="1" applyFont="1" applyBorder="1"/>
    <xf numFmtId="42" fontId="29" fillId="3" borderId="5" xfId="0" applyNumberFormat="1" applyFont="1" applyFill="1" applyBorder="1"/>
    <xf numFmtId="0" fontId="10" fillId="0" borderId="0" xfId="0" applyFont="1" applyFill="1" applyAlignment="1">
      <alignment horizontal="left" vertical="top"/>
    </xf>
    <xf numFmtId="0" fontId="14" fillId="0" borderId="0" xfId="0" applyFont="1" applyFill="1"/>
    <xf numFmtId="0" fontId="25" fillId="0" borderId="0" xfId="0" applyFont="1" applyFill="1"/>
    <xf numFmtId="0" fontId="15" fillId="0" borderId="0" xfId="0" applyFont="1" applyFill="1" applyAlignment="1">
      <alignment horizontal="right"/>
    </xf>
    <xf numFmtId="44" fontId="27" fillId="0" borderId="0" xfId="6" applyFont="1"/>
    <xf numFmtId="0" fontId="15" fillId="0" borderId="1" xfId="0" applyFont="1" applyFill="1" applyBorder="1" applyAlignment="1">
      <alignment horizontal="center" wrapText="1"/>
    </xf>
    <xf numFmtId="0" fontId="14" fillId="0" borderId="0" xfId="17" applyFont="1"/>
    <xf numFmtId="0" fontId="14" fillId="0" borderId="0" xfId="0" applyFont="1" applyFill="1" applyAlignment="1">
      <alignment horizontal="right"/>
    </xf>
    <xf numFmtId="44" fontId="27" fillId="0" borderId="0" xfId="4" applyFont="1"/>
    <xf numFmtId="44" fontId="27" fillId="0" borderId="3" xfId="4" applyFont="1" applyBorder="1"/>
    <xf numFmtId="10" fontId="27" fillId="0" borderId="0" xfId="18" applyNumberFormat="1" applyFont="1" applyFill="1"/>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8" fillId="0" borderId="0" xfId="0" applyFont="1" applyAlignment="1">
      <alignment horizontal="left" vertical="top" wrapText="1"/>
    </xf>
    <xf numFmtId="0" fontId="4" fillId="0" borderId="0" xfId="0" applyFont="1" applyAlignment="1">
      <alignment horizontal="left" vertical="top" wrapText="1"/>
    </xf>
    <xf numFmtId="0" fontId="3" fillId="5" borderId="8" xfId="0" applyFont="1" applyFill="1" applyBorder="1" applyAlignment="1">
      <alignment horizontal="center"/>
    </xf>
    <xf numFmtId="0" fontId="3" fillId="5" borderId="2" xfId="0" applyFont="1" applyFill="1" applyBorder="1" applyAlignment="1">
      <alignment horizontal="center"/>
    </xf>
    <xf numFmtId="0" fontId="3" fillId="5" borderId="7" xfId="0" applyFont="1" applyFill="1" applyBorder="1" applyAlignment="1">
      <alignment horizontal="center"/>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wrapText="1"/>
    </xf>
    <xf numFmtId="0" fontId="3" fillId="2" borderId="0" xfId="0" applyFont="1" applyFill="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20" fillId="0" borderId="0" xfId="0" applyFont="1" applyFill="1" applyAlignment="1">
      <alignment horizontal="left" vertical="center" wrapText="1"/>
    </xf>
    <xf numFmtId="0" fontId="14" fillId="0" borderId="0" xfId="0" applyFont="1" applyFill="1" applyAlignment="1">
      <alignment horizontal="right"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5" fillId="0" borderId="0" xfId="0" applyFont="1" applyAlignment="1">
      <alignment horizontal="left" vertical="top" wrapText="1"/>
    </xf>
    <xf numFmtId="0" fontId="14" fillId="8" borderId="1" xfId="0" applyFont="1" applyFill="1" applyBorder="1" applyAlignment="1">
      <alignment horizontal="left"/>
    </xf>
    <xf numFmtId="14" fontId="14" fillId="8" borderId="1" xfId="0" applyNumberFormat="1" applyFont="1" applyFill="1" applyBorder="1" applyAlignment="1">
      <alignment horizontal="left"/>
    </xf>
    <xf numFmtId="14" fontId="14" fillId="8" borderId="6" xfId="0" applyNumberFormat="1" applyFont="1" applyFill="1" applyBorder="1"/>
    <xf numFmtId="0" fontId="14" fillId="8" borderId="1" xfId="0" applyFont="1" applyFill="1" applyBorder="1" applyAlignment="1">
      <alignment horizontal="left"/>
    </xf>
    <xf numFmtId="0" fontId="14" fillId="8" borderId="6" xfId="0" applyFont="1" applyFill="1" applyBorder="1"/>
    <xf numFmtId="0" fontId="20" fillId="8" borderId="12" xfId="0" applyFont="1" applyFill="1" applyBorder="1" applyAlignment="1">
      <alignment horizontal="left" vertical="top" wrapText="1"/>
    </xf>
    <xf numFmtId="0" fontId="20" fillId="8" borderId="13" xfId="0" applyFont="1" applyFill="1" applyBorder="1" applyAlignment="1">
      <alignment horizontal="left" vertical="top" wrapText="1"/>
    </xf>
    <xf numFmtId="0" fontId="20" fillId="8" borderId="11" xfId="0" applyFont="1" applyFill="1" applyBorder="1" applyAlignment="1">
      <alignment horizontal="left" vertical="top" wrapText="1"/>
    </xf>
    <xf numFmtId="0" fontId="20" fillId="8" borderId="14" xfId="0" applyFont="1" applyFill="1" applyBorder="1" applyAlignment="1">
      <alignment horizontal="left" vertical="top" wrapText="1"/>
    </xf>
    <xf numFmtId="0" fontId="20" fillId="8" borderId="15" xfId="0" applyFont="1" applyFill="1" applyBorder="1" applyAlignment="1">
      <alignment horizontal="left" vertical="top" wrapText="1"/>
    </xf>
    <xf numFmtId="0" fontId="20" fillId="8" borderId="16" xfId="0" applyFont="1" applyFill="1" applyBorder="1" applyAlignment="1">
      <alignment horizontal="left" vertical="top" wrapText="1"/>
    </xf>
    <xf numFmtId="9" fontId="14" fillId="8" borderId="6" xfId="9" applyFont="1" applyFill="1" applyBorder="1"/>
    <xf numFmtId="0" fontId="1" fillId="8" borderId="0" xfId="0" applyFont="1" applyFill="1"/>
    <xf numFmtId="9" fontId="1" fillId="8" borderId="0" xfId="9" applyFont="1" applyFill="1" applyAlignment="1">
      <alignment horizontal="center"/>
    </xf>
    <xf numFmtId="164" fontId="1" fillId="8" borderId="0" xfId="0" applyNumberFormat="1" applyFont="1" applyFill="1"/>
    <xf numFmtId="10" fontId="1" fillId="8" borderId="0" xfId="9" applyNumberFormat="1" applyFont="1" applyFill="1" applyBorder="1" applyAlignment="1">
      <alignment horizontal="center"/>
    </xf>
    <xf numFmtId="9" fontId="1" fillId="8" borderId="0" xfId="9" applyFont="1" applyFill="1" applyBorder="1" applyAlignment="1">
      <alignment horizontal="center"/>
    </xf>
    <xf numFmtId="10" fontId="1" fillId="8" borderId="0" xfId="9" applyNumberFormat="1" applyFont="1" applyFill="1" applyAlignment="1">
      <alignment horizontal="center"/>
    </xf>
    <xf numFmtId="44" fontId="1" fillId="8" borderId="0" xfId="4" applyFont="1" applyFill="1"/>
    <xf numFmtId="168" fontId="1" fillId="8" borderId="0" xfId="1" applyNumberFormat="1" applyFont="1" applyFill="1" applyBorder="1" applyAlignment="1">
      <alignment horizontal="center"/>
    </xf>
    <xf numFmtId="166" fontId="1" fillId="8" borderId="0" xfId="0" applyNumberFormat="1" applyFont="1" applyFill="1" applyBorder="1"/>
    <xf numFmtId="44" fontId="1" fillId="8" borderId="0" xfId="4" applyNumberFormat="1" applyFont="1" applyFill="1"/>
    <xf numFmtId="44" fontId="1" fillId="8" borderId="0" xfId="4" applyNumberFormat="1" applyFont="1" applyFill="1" applyBorder="1"/>
    <xf numFmtId="42" fontId="1" fillId="8" borderId="0" xfId="0" applyNumberFormat="1" applyFont="1" applyFill="1"/>
    <xf numFmtId="0" fontId="1" fillId="8" borderId="0" xfId="0" applyFont="1" applyFill="1" applyAlignment="1">
      <alignment horizontal="center"/>
    </xf>
    <xf numFmtId="9" fontId="1" fillId="8" borderId="0" xfId="9" applyFont="1" applyFill="1"/>
    <xf numFmtId="41" fontId="1" fillId="8" borderId="0" xfId="0" applyNumberFormat="1" applyFont="1" applyFill="1"/>
    <xf numFmtId="9" fontId="1" fillId="8" borderId="3" xfId="9" applyFont="1" applyFill="1" applyBorder="1"/>
    <xf numFmtId="0" fontId="1" fillId="8" borderId="1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6" fillId="8" borderId="0" xfId="0" applyFont="1" applyFill="1"/>
    <xf numFmtId="44" fontId="1" fillId="8" borderId="0" xfId="4" applyFont="1" applyFill="1" applyBorder="1"/>
    <xf numFmtId="0" fontId="1" fillId="8" borderId="12"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8" borderId="0"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16" xfId="0" applyFont="1" applyFill="1" applyBorder="1" applyAlignment="1">
      <alignment horizontal="left" vertical="center" wrapText="1"/>
    </xf>
    <xf numFmtId="14" fontId="15" fillId="8" borderId="6" xfId="0" applyNumberFormat="1" applyFont="1" applyFill="1" applyBorder="1" applyAlignment="1">
      <alignment horizontal="left" vertical="top" wrapText="1"/>
    </xf>
    <xf numFmtId="44" fontId="14" fillId="8" borderId="0" xfId="6" applyFont="1" applyFill="1"/>
    <xf numFmtId="44" fontId="14" fillId="8" borderId="0" xfId="4" applyFont="1" applyFill="1"/>
    <xf numFmtId="44" fontId="14" fillId="8" borderId="1" xfId="4" applyFont="1" applyFill="1" applyBorder="1"/>
    <xf numFmtId="0" fontId="14" fillId="0" borderId="21" xfId="0" applyFont="1" applyBorder="1"/>
    <xf numFmtId="0" fontId="14" fillId="0" borderId="22" xfId="0" applyFont="1" applyBorder="1"/>
    <xf numFmtId="0" fontId="14" fillId="0" borderId="23" xfId="0" applyFont="1" applyBorder="1"/>
    <xf numFmtId="0" fontId="14" fillId="0" borderId="24" xfId="0" applyFont="1" applyBorder="1"/>
    <xf numFmtId="0" fontId="34" fillId="0" borderId="0" xfId="0" applyFont="1"/>
    <xf numFmtId="0" fontId="14" fillId="0" borderId="25" xfId="0" applyFont="1" applyBorder="1"/>
    <xf numFmtId="0" fontId="34" fillId="8" borderId="0" xfId="0" applyFont="1" applyFill="1"/>
    <xf numFmtId="0" fontId="14" fillId="8" borderId="0" xfId="0" applyFont="1" applyFill="1"/>
    <xf numFmtId="0" fontId="14" fillId="0" borderId="26" xfId="0" applyFont="1" applyBorder="1"/>
    <xf numFmtId="0" fontId="14" fillId="0" borderId="27" xfId="0" applyFont="1" applyBorder="1"/>
    <xf numFmtId="0" fontId="14" fillId="0" borderId="28" xfId="0" applyFont="1" applyBorder="1"/>
  </cellXfs>
  <cellStyles count="20">
    <cellStyle name="Comma" xfId="1" builtinId="3"/>
    <cellStyle name="Comma 2" xfId="2" xr:uid="{00000000-0005-0000-0000-000001000000}"/>
    <cellStyle name="Comma 2 2" xfId="13" xr:uid="{554D538E-2E76-4440-8537-A52B3EB4A585}"/>
    <cellStyle name="Comma 3" xfId="3" xr:uid="{00000000-0005-0000-0000-000002000000}"/>
    <cellStyle name="Comma 3 2" xfId="14" xr:uid="{E9A1CC34-503A-4C2E-B1AF-A9527AD2E7CA}"/>
    <cellStyle name="Currency" xfId="4" builtinId="4"/>
    <cellStyle name="Currency 2" xfId="5" xr:uid="{00000000-0005-0000-0000-000004000000}"/>
    <cellStyle name="Currency 2 2" xfId="15" xr:uid="{2BF78DBD-E565-43AB-87EC-D9A808856BD3}"/>
    <cellStyle name="Currency 3" xfId="6" xr:uid="{00000000-0005-0000-0000-000005000000}"/>
    <cellStyle name="Currency 3 2" xfId="16" xr:uid="{652CDB67-7FFA-45AB-B0A9-5213F7544566}"/>
    <cellStyle name="Hyperlink" xfId="7" builtinId="8"/>
    <cellStyle name="Normal" xfId="0" builtinId="0"/>
    <cellStyle name="Normal 2" xfId="8" xr:uid="{00000000-0005-0000-0000-000008000000}"/>
    <cellStyle name="Normal 2 2" xfId="17" xr:uid="{1A80AE2D-EE85-4C7A-93F4-A7F6DA4DAEC2}"/>
    <cellStyle name="Normal 3" xfId="12" xr:uid="{5B2A6220-A638-436D-A9CA-73CBCCE94022}"/>
    <cellStyle name="Percent" xfId="9" builtinId="5"/>
    <cellStyle name="Percent 2" xfId="10" xr:uid="{00000000-0005-0000-0000-00000A000000}"/>
    <cellStyle name="Percent 2 2" xfId="18" xr:uid="{A2C6429D-5E1B-40E5-BFC1-907921C2D313}"/>
    <cellStyle name="Percent 3" xfId="11" xr:uid="{00000000-0005-0000-0000-00000B000000}"/>
    <cellStyle name="Percent 3 2" xfId="19" xr:uid="{4CC65FD9-D568-4FE7-9FB9-95713ABDC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66675</xdr:colOff>
      <xdr:row>29</xdr:row>
      <xdr:rowOff>95250</xdr:rowOff>
    </xdr:from>
    <xdr:to>
      <xdr:col>10</xdr:col>
      <xdr:colOff>171450</xdr:colOff>
      <xdr:row>45</xdr:row>
      <xdr:rowOff>57150</xdr:rowOff>
    </xdr:to>
    <xdr:sp macro="" textlink="">
      <xdr:nvSpPr>
        <xdr:cNvPr id="10" name="Right Bracket 9">
          <a:extLst>
            <a:ext uri="{FF2B5EF4-FFF2-40B4-BE49-F238E27FC236}">
              <a16:creationId xmlns:a16="http://schemas.microsoft.com/office/drawing/2014/main" id="{5CBB6C1B-5ED9-4439-8646-9F2CD08BB476}"/>
            </a:ext>
          </a:extLst>
        </xdr:cNvPr>
        <xdr:cNvSpPr/>
      </xdr:nvSpPr>
      <xdr:spPr>
        <a:xfrm>
          <a:off x="7124700" y="5534025"/>
          <a:ext cx="104775" cy="2495550"/>
        </a:xfrm>
        <a:prstGeom prst="rightBracket">
          <a:avLst/>
        </a:prstGeom>
        <a:ln>
          <a:tailEnd type="stealt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X55"/>
  <sheetViews>
    <sheetView showGridLines="0" tabSelected="1" workbookViewId="0">
      <selection activeCell="K1" sqref="K1"/>
    </sheetView>
  </sheetViews>
  <sheetFormatPr defaultColWidth="9.33203125" defaultRowHeight="12.75" x14ac:dyDescent="0.2"/>
  <cols>
    <col min="1" max="1" width="16.1640625" style="47" customWidth="1"/>
    <col min="2" max="2" width="4.6640625" style="47" customWidth="1"/>
    <col min="3" max="3" width="12.5" style="47" customWidth="1"/>
    <col min="4" max="4" width="10.33203125" style="47" customWidth="1"/>
    <col min="5" max="5" width="15.5" style="47" customWidth="1"/>
    <col min="6" max="6" width="9.33203125" style="47"/>
    <col min="7" max="7" width="15.5" style="47" customWidth="1"/>
    <col min="8" max="8" width="4" style="47" customWidth="1"/>
    <col min="9" max="9" width="21.5" style="47" customWidth="1"/>
    <col min="10" max="10" width="16.1640625" style="47" customWidth="1"/>
    <col min="11" max="11" width="10" style="47" bestFit="1" customWidth="1"/>
    <col min="12" max="22" width="9.33203125" style="47"/>
    <col min="23" max="23" width="12.6640625" style="47" customWidth="1"/>
    <col min="24" max="16384" width="9.33203125" style="47"/>
  </cols>
  <sheetData>
    <row r="1" spans="1:24" ht="21.75" customHeight="1" x14ac:dyDescent="0.3">
      <c r="A1" s="92" t="s">
        <v>33</v>
      </c>
      <c r="B1" s="48"/>
      <c r="C1" s="48"/>
      <c r="D1" s="48"/>
      <c r="E1" s="48"/>
      <c r="F1" s="48"/>
      <c r="G1" s="48"/>
      <c r="H1" s="48"/>
      <c r="I1" s="48"/>
      <c r="J1" s="48"/>
      <c r="K1" s="91" t="s">
        <v>88</v>
      </c>
    </row>
    <row r="2" spans="1:24" ht="13.5" customHeight="1" x14ac:dyDescent="0.3">
      <c r="A2" s="93"/>
      <c r="B2" s="94"/>
      <c r="C2" s="94"/>
      <c r="D2" s="94"/>
      <c r="E2" s="94"/>
      <c r="F2" s="94"/>
      <c r="G2" s="94"/>
      <c r="H2" s="94"/>
      <c r="I2" s="94"/>
      <c r="J2" s="94"/>
      <c r="K2" s="95"/>
    </row>
    <row r="3" spans="1:24" x14ac:dyDescent="0.2">
      <c r="A3" s="49"/>
    </row>
    <row r="4" spans="1:24" ht="21" customHeight="1" thickBot="1" x14ac:dyDescent="0.25">
      <c r="A4" s="49" t="s">
        <v>32</v>
      </c>
      <c r="B4" s="198">
        <v>41182</v>
      </c>
      <c r="C4" s="197"/>
      <c r="M4" s="145"/>
      <c r="N4" s="145"/>
      <c r="O4" s="145"/>
      <c r="P4" s="145"/>
      <c r="Q4" s="145"/>
      <c r="R4" s="145"/>
      <c r="S4" s="145"/>
      <c r="T4" s="145"/>
      <c r="U4" s="145"/>
      <c r="V4" s="145"/>
    </row>
    <row r="5" spans="1:24" ht="24.75" customHeight="1" x14ac:dyDescent="0.2">
      <c r="A5" s="49" t="s">
        <v>30</v>
      </c>
      <c r="C5" s="197" t="s">
        <v>39</v>
      </c>
      <c r="D5" s="197"/>
      <c r="E5" s="54"/>
      <c r="M5" s="249"/>
      <c r="N5" s="250"/>
      <c r="O5" s="250"/>
      <c r="P5" s="250"/>
      <c r="Q5" s="250"/>
      <c r="R5" s="250"/>
      <c r="S5" s="250"/>
      <c r="T5" s="250"/>
      <c r="U5" s="250"/>
      <c r="V5" s="250"/>
      <c r="W5" s="250"/>
      <c r="X5" s="251"/>
    </row>
    <row r="6" spans="1:24" ht="24.75" customHeight="1" x14ac:dyDescent="0.3">
      <c r="A6" s="49" t="s">
        <v>177</v>
      </c>
      <c r="C6" s="197" t="s">
        <v>178</v>
      </c>
      <c r="D6" s="197"/>
      <c r="E6" s="54"/>
      <c r="M6" s="252"/>
      <c r="N6" s="253" t="s">
        <v>170</v>
      </c>
      <c r="X6" s="254"/>
    </row>
    <row r="7" spans="1:24" ht="24.75" customHeight="1" x14ac:dyDescent="0.3">
      <c r="A7" s="49" t="s">
        <v>34</v>
      </c>
      <c r="C7" s="197" t="s">
        <v>40</v>
      </c>
      <c r="D7" s="197"/>
      <c r="E7" s="197"/>
      <c r="F7" s="197"/>
      <c r="G7" s="54"/>
      <c r="M7" s="252"/>
      <c r="N7" s="255" t="s">
        <v>182</v>
      </c>
      <c r="O7" s="256"/>
      <c r="P7" s="256"/>
      <c r="Q7" s="256"/>
      <c r="R7" s="256"/>
      <c r="S7" s="256"/>
      <c r="T7" s="256"/>
      <c r="U7" s="256"/>
      <c r="V7" s="256"/>
      <c r="W7" s="256"/>
      <c r="X7" s="254"/>
    </row>
    <row r="8" spans="1:24" ht="24.75" customHeight="1" thickBot="1" x14ac:dyDescent="0.25">
      <c r="A8" s="49" t="s">
        <v>35</v>
      </c>
      <c r="D8" s="197" t="s">
        <v>143</v>
      </c>
      <c r="E8" s="197"/>
      <c r="F8" s="197"/>
      <c r="G8" s="197"/>
      <c r="M8" s="257"/>
      <c r="N8" s="258"/>
      <c r="O8" s="258"/>
      <c r="P8" s="258"/>
      <c r="Q8" s="258"/>
      <c r="R8" s="258"/>
      <c r="S8" s="258"/>
      <c r="T8" s="258"/>
      <c r="U8" s="258"/>
      <c r="V8" s="258"/>
      <c r="W8" s="258"/>
      <c r="X8" s="259"/>
    </row>
    <row r="9" spans="1:24" ht="22.5" customHeight="1" x14ac:dyDescent="0.2">
      <c r="A9" s="49" t="s">
        <v>180</v>
      </c>
      <c r="D9" s="197" t="s">
        <v>107</v>
      </c>
      <c r="E9" s="197"/>
      <c r="F9" s="197"/>
      <c r="G9" s="197"/>
      <c r="H9" s="197"/>
      <c r="I9" s="197"/>
      <c r="M9" s="145"/>
      <c r="N9" s="145"/>
      <c r="O9" s="145"/>
      <c r="P9" s="145"/>
      <c r="Q9" s="145"/>
      <c r="R9" s="145"/>
      <c r="S9" s="145"/>
      <c r="T9" s="145"/>
      <c r="U9" s="145"/>
      <c r="V9" s="145"/>
    </row>
    <row r="10" spans="1:24" ht="22.5" customHeight="1" x14ac:dyDescent="0.2">
      <c r="A10" s="49" t="s">
        <v>179</v>
      </c>
      <c r="D10" s="197" t="s">
        <v>181</v>
      </c>
      <c r="E10" s="197"/>
      <c r="F10" s="197"/>
      <c r="G10" s="197"/>
      <c r="H10" s="197"/>
      <c r="I10" s="197"/>
      <c r="M10" s="145"/>
      <c r="N10" s="145"/>
      <c r="O10" s="145"/>
      <c r="P10" s="145"/>
      <c r="Q10" s="145"/>
      <c r="R10" s="145"/>
      <c r="S10" s="145"/>
      <c r="T10" s="145"/>
      <c r="U10" s="145"/>
      <c r="V10" s="145"/>
    </row>
    <row r="11" spans="1:24" x14ac:dyDescent="0.2">
      <c r="A11" s="49"/>
      <c r="D11" s="96"/>
      <c r="F11" s="96"/>
      <c r="G11" s="97"/>
      <c r="H11" s="96"/>
      <c r="I11" s="96"/>
    </row>
    <row r="12" spans="1:24" x14ac:dyDescent="0.2">
      <c r="A12" s="49" t="s">
        <v>109</v>
      </c>
      <c r="C12" s="199">
        <v>41456</v>
      </c>
      <c r="D12" s="96"/>
      <c r="F12" s="96"/>
      <c r="G12" s="97"/>
      <c r="H12" s="96"/>
      <c r="I12" s="96"/>
    </row>
    <row r="13" spans="1:24" ht="22.5" customHeight="1" x14ac:dyDescent="0.2">
      <c r="A13" s="49" t="s">
        <v>91</v>
      </c>
      <c r="D13" s="96"/>
      <c r="F13" s="200" t="s">
        <v>108</v>
      </c>
      <c r="G13" s="97" t="s">
        <v>92</v>
      </c>
      <c r="H13" s="96"/>
      <c r="I13" s="96"/>
    </row>
    <row r="14" spans="1:24" ht="15.75" customHeight="1" thickBot="1" x14ac:dyDescent="0.25">
      <c r="A14" s="49"/>
      <c r="D14" s="50"/>
      <c r="E14" s="50"/>
      <c r="F14" s="50"/>
      <c r="G14" s="50"/>
      <c r="H14" s="50"/>
      <c r="I14" s="50"/>
    </row>
    <row r="15" spans="1:24" s="87" customFormat="1" ht="15" customHeight="1" x14ac:dyDescent="0.2">
      <c r="A15" s="88" t="s">
        <v>89</v>
      </c>
      <c r="B15" s="176" t="s">
        <v>132</v>
      </c>
      <c r="C15" s="176"/>
      <c r="D15" s="176"/>
      <c r="E15" s="176"/>
      <c r="F15" s="176"/>
      <c r="G15" s="176"/>
      <c r="H15" s="176"/>
      <c r="I15" s="176"/>
      <c r="J15" s="176"/>
      <c r="K15" s="177"/>
    </row>
    <row r="16" spans="1:24" s="87" customFormat="1" ht="25.5" customHeight="1" thickBot="1" x14ac:dyDescent="0.25">
      <c r="A16" s="89"/>
      <c r="B16" s="178"/>
      <c r="C16" s="178"/>
      <c r="D16" s="178"/>
      <c r="E16" s="178"/>
      <c r="F16" s="178"/>
      <c r="G16" s="178"/>
      <c r="H16" s="178"/>
      <c r="I16" s="178"/>
      <c r="J16" s="178"/>
      <c r="K16" s="179"/>
    </row>
    <row r="17" spans="1:13" x14ac:dyDescent="0.2">
      <c r="A17" s="49"/>
    </row>
    <row r="18" spans="1:13" ht="12.75" customHeight="1" x14ac:dyDescent="0.2">
      <c r="A18" s="49" t="s">
        <v>55</v>
      </c>
      <c r="B18" s="201" t="s">
        <v>85</v>
      </c>
      <c r="C18" s="47" t="s">
        <v>27</v>
      </c>
      <c r="D18" s="71" t="s">
        <v>137</v>
      </c>
      <c r="E18" s="208">
        <v>0.45</v>
      </c>
      <c r="F18" s="47" t="s">
        <v>31</v>
      </c>
      <c r="G18" s="201" t="s">
        <v>138</v>
      </c>
      <c r="I18" s="49" t="s">
        <v>86</v>
      </c>
      <c r="J18" s="202" t="s">
        <v>87</v>
      </c>
      <c r="K18" s="203"/>
    </row>
    <row r="19" spans="1:13" ht="6" customHeight="1" x14ac:dyDescent="0.2">
      <c r="A19" s="49"/>
      <c r="D19" s="49"/>
      <c r="J19" s="204"/>
      <c r="K19" s="205"/>
    </row>
    <row r="20" spans="1:13" x14ac:dyDescent="0.2">
      <c r="A20" s="49"/>
      <c r="B20" s="201" t="s">
        <v>85</v>
      </c>
      <c r="C20" s="47" t="s">
        <v>28</v>
      </c>
      <c r="D20" s="71" t="s">
        <v>137</v>
      </c>
      <c r="E20" s="139">
        <f>J48</f>
        <v>0.27906888772457461</v>
      </c>
      <c r="F20" s="47" t="s">
        <v>31</v>
      </c>
      <c r="G20" s="201" t="s">
        <v>138</v>
      </c>
      <c r="J20" s="204"/>
      <c r="K20" s="205"/>
    </row>
    <row r="21" spans="1:13" ht="6" customHeight="1" x14ac:dyDescent="0.2">
      <c r="A21" s="49"/>
      <c r="D21" s="49"/>
      <c r="E21" s="140"/>
      <c r="J21" s="204"/>
      <c r="K21" s="205"/>
    </row>
    <row r="22" spans="1:13" x14ac:dyDescent="0.2">
      <c r="A22" s="49"/>
      <c r="B22" s="201" t="s">
        <v>85</v>
      </c>
      <c r="C22" s="47" t="s">
        <v>29</v>
      </c>
      <c r="D22" s="71" t="s">
        <v>137</v>
      </c>
      <c r="E22" s="139">
        <f>J48</f>
        <v>0.27906888772457461</v>
      </c>
      <c r="F22" s="47" t="s">
        <v>31</v>
      </c>
      <c r="G22" s="201" t="s">
        <v>138</v>
      </c>
      <c r="J22" s="206"/>
      <c r="K22" s="207"/>
    </row>
    <row r="24" spans="1:13" x14ac:dyDescent="0.2">
      <c r="C24" s="74"/>
      <c r="D24" s="74"/>
      <c r="E24" s="74"/>
      <c r="F24" s="74"/>
      <c r="G24" s="74"/>
      <c r="H24" s="74"/>
      <c r="I24" s="74"/>
      <c r="J24" s="74"/>
      <c r="K24" s="75"/>
      <c r="L24" s="74"/>
      <c r="M24" s="74"/>
    </row>
    <row r="25" spans="1:13" ht="15.75" x14ac:dyDescent="0.25">
      <c r="A25" s="85" t="s">
        <v>41</v>
      </c>
      <c r="B25" s="48"/>
      <c r="C25" s="76"/>
      <c r="D25" s="76"/>
      <c r="E25" s="76"/>
      <c r="F25" s="76"/>
      <c r="G25" s="76"/>
      <c r="H25" s="76"/>
      <c r="I25" s="76"/>
      <c r="J25" s="76"/>
      <c r="K25" s="76"/>
      <c r="M25" s="74"/>
    </row>
    <row r="26" spans="1:13" x14ac:dyDescent="0.2">
      <c r="B26" s="74"/>
      <c r="C26" s="74"/>
      <c r="D26" s="74"/>
      <c r="E26" s="74"/>
      <c r="F26" s="74"/>
      <c r="G26" s="74"/>
      <c r="H26" s="74"/>
      <c r="I26" s="74"/>
      <c r="J26" s="77"/>
      <c r="K26" s="74"/>
      <c r="M26" s="74"/>
    </row>
    <row r="27" spans="1:13" ht="15.75" x14ac:dyDescent="0.25">
      <c r="B27" s="74"/>
      <c r="C27" s="86" t="s">
        <v>134</v>
      </c>
      <c r="D27" s="78"/>
      <c r="E27" s="79"/>
      <c r="F27" s="83"/>
      <c r="G27" s="84"/>
      <c r="H27" s="74"/>
      <c r="I27" s="74"/>
      <c r="J27" s="80" t="s">
        <v>84</v>
      </c>
      <c r="K27" s="74"/>
      <c r="M27" s="74"/>
    </row>
    <row r="28" spans="1:13" ht="12.95" customHeight="1" x14ac:dyDescent="0.2">
      <c r="B28" s="74"/>
      <c r="C28" s="74" t="s">
        <v>57</v>
      </c>
      <c r="D28" s="74"/>
      <c r="E28" s="74"/>
      <c r="F28" s="74"/>
      <c r="G28" s="74"/>
      <c r="H28" s="74"/>
      <c r="I28" s="74"/>
      <c r="J28" s="144">
        <f>'3 Direct Materials'!B13</f>
        <v>180500</v>
      </c>
      <c r="K28" s="74"/>
      <c r="M28" s="74"/>
    </row>
    <row r="29" spans="1:13" ht="12.95" customHeight="1" x14ac:dyDescent="0.2">
      <c r="B29" s="74"/>
      <c r="C29" s="74"/>
      <c r="D29" s="74"/>
      <c r="E29" s="74"/>
      <c r="F29" s="74"/>
      <c r="G29" s="74"/>
      <c r="H29" s="74"/>
      <c r="I29" s="74"/>
      <c r="J29" s="81"/>
      <c r="K29" s="74"/>
      <c r="M29" s="74"/>
    </row>
    <row r="30" spans="1:13" x14ac:dyDescent="0.2">
      <c r="B30" s="74"/>
      <c r="C30" s="74"/>
      <c r="D30" s="74"/>
      <c r="E30" s="74"/>
      <c r="F30" s="74"/>
      <c r="G30" s="74"/>
      <c r="I30" s="71" t="s">
        <v>82</v>
      </c>
      <c r="J30" s="143">
        <f>SUM(J28:J29)</f>
        <v>180500</v>
      </c>
      <c r="K30" s="74"/>
      <c r="M30" s="74"/>
    </row>
    <row r="31" spans="1:13" x14ac:dyDescent="0.2">
      <c r="B31" s="74"/>
      <c r="C31" s="74"/>
      <c r="D31" s="74"/>
      <c r="E31" s="74"/>
      <c r="F31" s="74"/>
      <c r="G31" s="74"/>
      <c r="H31" s="74"/>
      <c r="I31" s="74"/>
      <c r="J31" s="75"/>
      <c r="K31" s="74"/>
      <c r="M31" s="74"/>
    </row>
    <row r="32" spans="1:13" x14ac:dyDescent="0.2">
      <c r="B32" s="74"/>
      <c r="C32" s="74"/>
      <c r="D32" s="74"/>
      <c r="E32" s="74"/>
      <c r="F32" s="74"/>
      <c r="G32" s="74"/>
      <c r="H32" s="82"/>
      <c r="I32" s="74"/>
      <c r="J32" s="75"/>
      <c r="K32" s="74"/>
      <c r="M32" s="74"/>
    </row>
    <row r="33" spans="2:13" ht="15.75" x14ac:dyDescent="0.25">
      <c r="B33" s="74"/>
      <c r="C33" s="86" t="s">
        <v>135</v>
      </c>
      <c r="D33" s="83"/>
      <c r="E33" s="84"/>
      <c r="F33" s="83"/>
      <c r="G33" s="84"/>
      <c r="H33" s="84"/>
      <c r="I33" s="74"/>
      <c r="J33" s="80" t="s">
        <v>84</v>
      </c>
      <c r="K33" s="74"/>
      <c r="M33" s="74"/>
    </row>
    <row r="34" spans="2:13" ht="12.95" customHeight="1" x14ac:dyDescent="0.2">
      <c r="B34" s="74"/>
      <c r="C34" s="74" t="s">
        <v>56</v>
      </c>
      <c r="D34" s="74"/>
      <c r="E34" s="74"/>
      <c r="F34" s="74"/>
      <c r="G34" s="74"/>
      <c r="H34" s="74"/>
      <c r="I34" s="74"/>
      <c r="J34" s="144">
        <f>'2 Direct &amp; Indirect Personnel'!H26</f>
        <v>38719.923519999997</v>
      </c>
      <c r="K34" s="74"/>
      <c r="M34" s="74"/>
    </row>
    <row r="35" spans="2:13" s="74" customFormat="1" ht="12.95" customHeight="1" x14ac:dyDescent="0.2">
      <c r="C35" s="74" t="s">
        <v>79</v>
      </c>
      <c r="J35" s="144">
        <f>'2 Direct &amp; Indirect Personnel'!H55</f>
        <v>12347.725</v>
      </c>
    </row>
    <row r="36" spans="2:13" s="74" customFormat="1" ht="12.95" customHeight="1" x14ac:dyDescent="0.2">
      <c r="C36" s="74" t="s">
        <v>80</v>
      </c>
      <c r="J36" s="144">
        <f>'4 Equipment Use Fee (Indirect)'!H35</f>
        <v>8304.2857142857138</v>
      </c>
    </row>
    <row r="37" spans="2:13" ht="12.95" customHeight="1" x14ac:dyDescent="0.2">
      <c r="B37" s="74"/>
      <c r="C37" s="74" t="s">
        <v>78</v>
      </c>
      <c r="D37" s="74"/>
      <c r="E37" s="74"/>
      <c r="F37" s="74"/>
      <c r="G37" s="74"/>
      <c r="H37" s="74"/>
      <c r="I37" s="74"/>
      <c r="J37" s="142">
        <f>'5 Other Direct &amp; Indirect Costs'!E13</f>
        <v>8900</v>
      </c>
      <c r="K37" s="74"/>
      <c r="M37" s="74"/>
    </row>
    <row r="38" spans="2:13" s="74" customFormat="1" ht="12.95" customHeight="1" x14ac:dyDescent="0.2">
      <c r="C38" s="74" t="s">
        <v>81</v>
      </c>
      <c r="J38" s="144">
        <f>'5 Other Direct &amp; Indirect Costs'!G35</f>
        <v>4600</v>
      </c>
    </row>
    <row r="39" spans="2:13" ht="12.95" customHeight="1" x14ac:dyDescent="0.2"/>
    <row r="40" spans="2:13" x14ac:dyDescent="0.2">
      <c r="I40" s="71" t="s">
        <v>83</v>
      </c>
      <c r="J40" s="141">
        <f>SUM(J34:J39)</f>
        <v>72871.934234285713</v>
      </c>
    </row>
    <row r="41" spans="2:13" s="74" customFormat="1" ht="11.25" x14ac:dyDescent="0.2"/>
    <row r="42" spans="2:13" s="74" customFormat="1" ht="11.25" x14ac:dyDescent="0.2">
      <c r="I42" s="107" t="s">
        <v>94</v>
      </c>
      <c r="J42" s="151">
        <f>-'6 Lookback Analysis'!I34</f>
        <v>-22500</v>
      </c>
    </row>
    <row r="43" spans="2:13" s="74" customFormat="1" ht="11.25" x14ac:dyDescent="0.2">
      <c r="I43" s="107"/>
    </row>
    <row r="44" spans="2:13" s="74" customFormat="1" ht="11.25" x14ac:dyDescent="0.2">
      <c r="I44" s="82" t="s">
        <v>139</v>
      </c>
      <c r="J44" s="153">
        <f>J40+J42</f>
        <v>50371.934234285713</v>
      </c>
    </row>
    <row r="45" spans="2:13" s="74" customFormat="1" ht="11.25" x14ac:dyDescent="0.2"/>
    <row r="46" spans="2:13" s="74" customFormat="1" ht="11.25" x14ac:dyDescent="0.2">
      <c r="I46" s="82" t="s">
        <v>140</v>
      </c>
      <c r="J46" s="144">
        <f>J30</f>
        <v>180500</v>
      </c>
    </row>
    <row r="47" spans="2:13" s="74" customFormat="1" ht="11.25" x14ac:dyDescent="0.2"/>
    <row r="48" spans="2:13" ht="21" customHeight="1" thickBot="1" x14ac:dyDescent="0.3">
      <c r="F48" s="72"/>
      <c r="G48" s="72"/>
      <c r="H48" s="72"/>
      <c r="I48" s="73" t="s">
        <v>141</v>
      </c>
      <c r="J48" s="154">
        <f>J44/J46</f>
        <v>0.27906888772457461</v>
      </c>
    </row>
    <row r="49" spans="1:1" ht="13.5" thickTop="1" x14ac:dyDescent="0.2"/>
    <row r="54" spans="1:1" x14ac:dyDescent="0.2">
      <c r="A54" s="49" t="s">
        <v>118</v>
      </c>
    </row>
    <row r="55" spans="1:1" x14ac:dyDescent="0.2">
      <c r="A55" s="49" t="s">
        <v>144</v>
      </c>
    </row>
  </sheetData>
  <mergeCells count="9">
    <mergeCell ref="J18:K22"/>
    <mergeCell ref="B15:K16"/>
    <mergeCell ref="D9:I9"/>
    <mergeCell ref="B4:C4"/>
    <mergeCell ref="D8:G8"/>
    <mergeCell ref="C5:D5"/>
    <mergeCell ref="C7:F7"/>
    <mergeCell ref="C6:D6"/>
    <mergeCell ref="D10:I10"/>
  </mergeCells>
  <pageMargins left="0.42" right="0.34" top="0.75" bottom="0.7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9"/>
  <sheetViews>
    <sheetView showGridLines="0" workbookViewId="0">
      <selection activeCell="I1" sqref="I1"/>
    </sheetView>
  </sheetViews>
  <sheetFormatPr defaultRowHeight="11.25" x14ac:dyDescent="0.2"/>
  <cols>
    <col min="1" max="1" width="23.33203125" bestFit="1" customWidth="1"/>
    <col min="2" max="2" width="15" customWidth="1"/>
    <col min="3" max="3" width="14.83203125" style="4" customWidth="1"/>
    <col min="4" max="4" width="13.5" style="4" customWidth="1"/>
    <col min="5" max="5" width="12.33203125" style="5" customWidth="1"/>
    <col min="6" max="6" width="13.33203125" style="3" customWidth="1"/>
    <col min="7" max="7" width="13.6640625" customWidth="1"/>
    <col min="8" max="8" width="14.6640625" customWidth="1"/>
    <col min="9" max="9" width="15.5" customWidth="1"/>
  </cols>
  <sheetData>
    <row r="1" spans="1:11" ht="12" x14ac:dyDescent="0.2">
      <c r="A1" s="23"/>
      <c r="I1" s="26" t="s">
        <v>73</v>
      </c>
    </row>
    <row r="2" spans="1:11" ht="12" x14ac:dyDescent="0.2">
      <c r="A2" s="25"/>
    </row>
    <row r="3" spans="1:11" ht="12.75" x14ac:dyDescent="0.2">
      <c r="A3" s="7" t="s">
        <v>4</v>
      </c>
      <c r="B3" s="8"/>
      <c r="C3" s="9"/>
      <c r="D3" s="9"/>
      <c r="E3" s="10"/>
      <c r="F3" s="11"/>
      <c r="G3" s="8"/>
      <c r="H3" s="8"/>
    </row>
    <row r="4" spans="1:11" s="13" customFormat="1" x14ac:dyDescent="0.2">
      <c r="A4" s="13" t="s">
        <v>26</v>
      </c>
      <c r="C4" s="14"/>
      <c r="D4" s="14"/>
      <c r="E4" s="15"/>
      <c r="F4" s="16"/>
    </row>
    <row r="5" spans="1:11" s="13" customFormat="1" x14ac:dyDescent="0.2">
      <c r="A5" s="114" t="s">
        <v>120</v>
      </c>
      <c r="B5" s="114"/>
      <c r="C5" s="115"/>
      <c r="D5" s="116"/>
      <c r="E5" s="117"/>
      <c r="F5" s="114"/>
      <c r="G5" s="114"/>
      <c r="H5" s="114"/>
      <c r="I5" s="114"/>
      <c r="J5" s="114"/>
      <c r="K5" s="114"/>
    </row>
    <row r="6" spans="1:11" s="13" customFormat="1" x14ac:dyDescent="0.2">
      <c r="A6" s="118" t="s">
        <v>121</v>
      </c>
      <c r="B6" s="114"/>
      <c r="C6" s="115"/>
      <c r="D6" s="116"/>
      <c r="E6" s="117"/>
      <c r="F6" s="114"/>
      <c r="G6" s="114"/>
      <c r="H6" s="114"/>
      <c r="I6" s="114"/>
      <c r="J6" s="114"/>
      <c r="K6" s="114"/>
    </row>
    <row r="7" spans="1:11" s="13" customFormat="1" x14ac:dyDescent="0.2">
      <c r="A7" s="118" t="s">
        <v>122</v>
      </c>
      <c r="B7" s="114"/>
      <c r="C7" s="115"/>
      <c r="D7" s="116"/>
      <c r="E7" s="117"/>
      <c r="F7" s="114"/>
      <c r="G7" s="114"/>
      <c r="H7" s="114"/>
      <c r="I7" s="114"/>
      <c r="J7" s="114"/>
      <c r="K7" s="114"/>
    </row>
    <row r="8" spans="1:11" s="13" customFormat="1" x14ac:dyDescent="0.2">
      <c r="A8" s="118" t="s">
        <v>123</v>
      </c>
      <c r="B8" s="114"/>
      <c r="C8" s="115"/>
      <c r="D8" s="116"/>
      <c r="E8" s="117"/>
      <c r="F8" s="114"/>
      <c r="G8" s="114"/>
      <c r="H8" s="114"/>
      <c r="I8" s="114"/>
      <c r="J8" s="114"/>
      <c r="K8" s="114"/>
    </row>
    <row r="9" spans="1:11" s="13" customFormat="1" ht="6.75" customHeight="1" x14ac:dyDescent="0.2">
      <c r="A9" s="109"/>
      <c r="B9" s="110"/>
      <c r="C9" s="111"/>
      <c r="D9" s="112"/>
      <c r="E9" s="113"/>
      <c r="F9" s="110"/>
      <c r="G9" s="110"/>
      <c r="H9" s="110"/>
      <c r="I9" s="110"/>
      <c r="J9" s="110"/>
      <c r="K9" s="110"/>
    </row>
    <row r="10" spans="1:11" s="13" customFormat="1" ht="12.75" x14ac:dyDescent="0.2">
      <c r="A10" s="182" t="s">
        <v>6</v>
      </c>
      <c r="B10" s="183"/>
      <c r="C10" s="183"/>
      <c r="D10" s="183"/>
      <c r="E10" s="183"/>
      <c r="F10" s="183"/>
      <c r="G10" s="183"/>
      <c r="H10" s="184"/>
    </row>
    <row r="11" spans="1:11" s="1" customFormat="1" ht="40.5" customHeight="1" x14ac:dyDescent="0.2">
      <c r="A11" s="63" t="s">
        <v>24</v>
      </c>
      <c r="B11" s="185" t="s">
        <v>2</v>
      </c>
      <c r="C11" s="186"/>
      <c r="D11" s="65" t="s">
        <v>124</v>
      </c>
      <c r="E11" s="65" t="s">
        <v>125</v>
      </c>
      <c r="F11" s="124" t="s">
        <v>110</v>
      </c>
      <c r="G11" s="66" t="s">
        <v>1</v>
      </c>
      <c r="H11" s="66" t="s">
        <v>126</v>
      </c>
    </row>
    <row r="12" spans="1:11" x14ac:dyDescent="0.2">
      <c r="A12" s="209" t="s">
        <v>11</v>
      </c>
      <c r="B12" s="209" t="s">
        <v>5</v>
      </c>
      <c r="C12" s="209"/>
      <c r="D12" s="210">
        <v>0.1</v>
      </c>
      <c r="E12" s="211">
        <v>60054</v>
      </c>
      <c r="F12" s="212">
        <v>0.38550000000000001</v>
      </c>
      <c r="G12" s="155">
        <f>(E12*(1+F12))</f>
        <v>83204.816999999995</v>
      </c>
      <c r="H12" s="156">
        <f>D12*G12</f>
        <v>8320.4817000000003</v>
      </c>
    </row>
    <row r="13" spans="1:11" x14ac:dyDescent="0.2">
      <c r="A13" s="209" t="s">
        <v>12</v>
      </c>
      <c r="B13" s="209" t="s">
        <v>14</v>
      </c>
      <c r="C13" s="209"/>
      <c r="D13" s="213">
        <v>0.2</v>
      </c>
      <c r="E13" s="211">
        <v>24347</v>
      </c>
      <c r="F13" s="214">
        <v>0.41880000000000001</v>
      </c>
      <c r="G13" s="155">
        <f>(E13*(1+F13))</f>
        <v>34543.5236</v>
      </c>
      <c r="H13" s="156">
        <f>D13*G13</f>
        <v>6908.7047200000006</v>
      </c>
    </row>
    <row r="14" spans="1:11" x14ac:dyDescent="0.2">
      <c r="C14"/>
      <c r="D14" s="51"/>
      <c r="F14" s="108"/>
      <c r="G14" s="18"/>
    </row>
    <row r="15" spans="1:11" s="17" customFormat="1" x14ac:dyDescent="0.2">
      <c r="C15" s="31"/>
      <c r="D15" s="31"/>
      <c r="E15" s="18"/>
      <c r="G15" s="29" t="s">
        <v>9</v>
      </c>
      <c r="H15" s="157">
        <f>SUM(H12:H14)</f>
        <v>15229.186420000002</v>
      </c>
    </row>
    <row r="16" spans="1:11" s="17" customFormat="1" x14ac:dyDescent="0.2">
      <c r="C16" s="31"/>
      <c r="D16" s="31"/>
      <c r="E16" s="18"/>
      <c r="F16" s="29"/>
      <c r="G16" s="32"/>
      <c r="H16" s="33"/>
    </row>
    <row r="17" spans="1:9" s="17" customFormat="1" x14ac:dyDescent="0.2">
      <c r="C17" s="31"/>
      <c r="D17" s="31"/>
      <c r="E17" s="18"/>
      <c r="F17" s="29"/>
      <c r="G17" s="32"/>
      <c r="H17" s="33"/>
    </row>
    <row r="18" spans="1:9" ht="12.75" x14ac:dyDescent="0.2">
      <c r="A18" s="182" t="s">
        <v>7</v>
      </c>
      <c r="B18" s="183"/>
      <c r="C18" s="183"/>
      <c r="D18" s="183"/>
      <c r="E18" s="183"/>
      <c r="F18" s="183"/>
      <c r="G18" s="183"/>
      <c r="H18" s="184"/>
    </row>
    <row r="19" spans="1:9" ht="40.5" customHeight="1" x14ac:dyDescent="0.2">
      <c r="A19" s="63" t="s">
        <v>0</v>
      </c>
      <c r="B19" s="64" t="s">
        <v>2</v>
      </c>
      <c r="C19" s="65" t="s">
        <v>38</v>
      </c>
      <c r="D19" s="65" t="s">
        <v>124</v>
      </c>
      <c r="E19" s="65" t="s">
        <v>125</v>
      </c>
      <c r="F19" s="124" t="s">
        <v>110</v>
      </c>
      <c r="G19" s="66" t="s">
        <v>1</v>
      </c>
      <c r="H19" s="66" t="s">
        <v>59</v>
      </c>
    </row>
    <row r="20" spans="1:9" x14ac:dyDescent="0.2">
      <c r="A20" s="209" t="s">
        <v>23</v>
      </c>
      <c r="B20" s="215" t="s">
        <v>13</v>
      </c>
      <c r="C20" s="216">
        <v>1080</v>
      </c>
      <c r="D20" s="213">
        <v>0.9</v>
      </c>
      <c r="E20" s="217">
        <v>22.45</v>
      </c>
      <c r="F20" s="212">
        <v>7.6499999999999999E-2</v>
      </c>
      <c r="G20" s="155">
        <f>C20*(E20*(1+F20))</f>
        <v>26100.819</v>
      </c>
      <c r="H20" s="156">
        <f>G20*D20</f>
        <v>23490.737099999998</v>
      </c>
    </row>
    <row r="21" spans="1:9" s="17" customFormat="1" x14ac:dyDescent="0.2">
      <c r="C21" s="30"/>
      <c r="D21" s="30"/>
      <c r="E21" s="18"/>
      <c r="F21" s="35"/>
      <c r="G21" s="56"/>
    </row>
    <row r="22" spans="1:9" s="17" customFormat="1" x14ac:dyDescent="0.2">
      <c r="C22" s="30"/>
      <c r="D22" s="30"/>
      <c r="E22" s="18"/>
      <c r="G22" s="29" t="s">
        <v>10</v>
      </c>
      <c r="H22" s="150">
        <f>SUM(H20:H21)</f>
        <v>23490.737099999998</v>
      </c>
    </row>
    <row r="23" spans="1:9" s="17" customFormat="1" x14ac:dyDescent="0.2">
      <c r="C23" s="30"/>
      <c r="D23" s="30"/>
      <c r="E23" s="18"/>
      <c r="F23" s="35"/>
      <c r="G23" s="34"/>
    </row>
    <row r="24" spans="1:9" s="17" customFormat="1" x14ac:dyDescent="0.2">
      <c r="A24" s="36"/>
      <c r="B24" s="36"/>
      <c r="C24" s="37"/>
      <c r="D24" s="37"/>
      <c r="E24" s="12"/>
      <c r="F24" s="38"/>
      <c r="G24" s="39"/>
      <c r="H24" s="36"/>
    </row>
    <row r="25" spans="1:9" s="17" customFormat="1" x14ac:dyDescent="0.2">
      <c r="C25" s="30"/>
      <c r="D25" s="30"/>
      <c r="E25" s="18"/>
      <c r="F25" s="35"/>
      <c r="G25" s="34"/>
    </row>
    <row r="26" spans="1:9" s="17" customFormat="1" ht="17.25" customHeight="1" thickBot="1" x14ac:dyDescent="0.25">
      <c r="C26" s="30"/>
      <c r="D26" s="30"/>
      <c r="E26" s="18"/>
      <c r="G26" s="29" t="s">
        <v>112</v>
      </c>
      <c r="H26" s="158">
        <f>H22+H15</f>
        <v>38719.923519999997</v>
      </c>
    </row>
    <row r="27" spans="1:9" s="17" customFormat="1" ht="12" thickTop="1" x14ac:dyDescent="0.2">
      <c r="C27" s="30"/>
      <c r="D27" s="30"/>
      <c r="E27" s="18"/>
      <c r="F27" s="28"/>
      <c r="G27" s="27"/>
    </row>
    <row r="28" spans="1:9" x14ac:dyDescent="0.2">
      <c r="F28" s="28"/>
      <c r="G28" s="18"/>
      <c r="H28" s="17"/>
    </row>
    <row r="29" spans="1:9" x14ac:dyDescent="0.2">
      <c r="E29" s="18"/>
      <c r="F29" s="29"/>
      <c r="G29" s="40"/>
      <c r="H29" s="17"/>
    </row>
    <row r="30" spans="1:9" x14ac:dyDescent="0.2">
      <c r="A30" s="21"/>
      <c r="F30" s="6"/>
      <c r="G30" s="5"/>
    </row>
    <row r="31" spans="1:9" x14ac:dyDescent="0.2">
      <c r="F31" s="28"/>
      <c r="G31" s="27"/>
    </row>
    <row r="32" spans="1:9" ht="12.75" x14ac:dyDescent="0.2">
      <c r="A32" s="7" t="s">
        <v>36</v>
      </c>
      <c r="B32" s="8"/>
      <c r="C32" s="9"/>
      <c r="D32" s="9"/>
      <c r="E32" s="10"/>
      <c r="F32" s="11"/>
      <c r="G32" s="8"/>
      <c r="H32" s="8"/>
      <c r="I32" s="110"/>
    </row>
    <row r="33" spans="1:11" s="13" customFormat="1" x14ac:dyDescent="0.2">
      <c r="A33" s="13" t="s">
        <v>26</v>
      </c>
      <c r="C33" s="14"/>
      <c r="D33" s="14"/>
      <c r="E33" s="15"/>
      <c r="F33" s="16"/>
    </row>
    <row r="34" spans="1:11" s="13" customFormat="1" x14ac:dyDescent="0.2">
      <c r="A34" s="119" t="s">
        <v>120</v>
      </c>
      <c r="B34" s="119"/>
      <c r="C34" s="120"/>
      <c r="D34" s="121"/>
      <c r="E34" s="122"/>
      <c r="F34" s="119"/>
      <c r="G34" s="119"/>
      <c r="H34" s="119"/>
      <c r="I34" s="119"/>
      <c r="J34" s="119"/>
      <c r="K34" s="119"/>
    </row>
    <row r="35" spans="1:11" s="13" customFormat="1" x14ac:dyDescent="0.2">
      <c r="A35" s="123" t="s">
        <v>121</v>
      </c>
      <c r="B35" s="119"/>
      <c r="C35" s="120"/>
      <c r="D35" s="121"/>
      <c r="E35" s="122"/>
      <c r="F35" s="119"/>
      <c r="G35" s="119"/>
      <c r="H35" s="119"/>
      <c r="I35" s="119"/>
      <c r="J35" s="119"/>
      <c r="K35" s="119"/>
    </row>
    <row r="36" spans="1:11" s="13" customFormat="1" x14ac:dyDescent="0.2">
      <c r="A36" s="123" t="s">
        <v>122</v>
      </c>
      <c r="B36" s="119"/>
      <c r="C36" s="120"/>
      <c r="D36" s="121"/>
      <c r="E36" s="122"/>
      <c r="F36" s="119"/>
      <c r="G36" s="119"/>
      <c r="H36" s="119"/>
      <c r="I36" s="119"/>
    </row>
    <row r="37" spans="1:11" s="13" customFormat="1" x14ac:dyDescent="0.2">
      <c r="A37" s="123" t="s">
        <v>123</v>
      </c>
      <c r="B37" s="119"/>
      <c r="C37" s="120"/>
      <c r="D37" s="121"/>
      <c r="E37" s="122"/>
      <c r="F37" s="119"/>
      <c r="G37" s="119"/>
      <c r="H37" s="119"/>
      <c r="I37" s="119"/>
    </row>
    <row r="38" spans="1:11" s="13" customFormat="1" x14ac:dyDescent="0.2">
      <c r="C38" s="14"/>
      <c r="D38" s="14"/>
      <c r="E38" s="15"/>
      <c r="F38" s="16"/>
    </row>
    <row r="39" spans="1:11" s="13" customFormat="1" ht="12.75" x14ac:dyDescent="0.2">
      <c r="A39" s="182" t="s">
        <v>76</v>
      </c>
      <c r="B39" s="183"/>
      <c r="C39" s="183"/>
      <c r="D39" s="183"/>
      <c r="E39" s="183"/>
      <c r="F39" s="183"/>
      <c r="G39" s="183"/>
      <c r="H39" s="183"/>
      <c r="I39" s="129"/>
    </row>
    <row r="40" spans="1:11" s="1" customFormat="1" ht="45" x14ac:dyDescent="0.2">
      <c r="A40" s="63" t="s">
        <v>24</v>
      </c>
      <c r="B40" s="125" t="s">
        <v>2</v>
      </c>
      <c r="C40" s="58"/>
      <c r="D40" s="65" t="s">
        <v>124</v>
      </c>
      <c r="E40" s="65" t="s">
        <v>125</v>
      </c>
      <c r="F40" s="124" t="s">
        <v>110</v>
      </c>
      <c r="G40" s="66" t="s">
        <v>1</v>
      </c>
      <c r="H40" s="66" t="s">
        <v>59</v>
      </c>
    </row>
    <row r="41" spans="1:11" x14ac:dyDescent="0.2">
      <c r="A41" s="209" t="s">
        <v>42</v>
      </c>
      <c r="B41" s="209" t="s">
        <v>37</v>
      </c>
      <c r="C41" s="210"/>
      <c r="D41" s="210">
        <v>0.1</v>
      </c>
      <c r="E41" s="211">
        <v>45000</v>
      </c>
      <c r="F41" s="212">
        <v>0.41880000000000001</v>
      </c>
      <c r="G41" s="155">
        <f>(E41*(1+F41))</f>
        <v>63846</v>
      </c>
      <c r="H41" s="156">
        <f>D41*G41</f>
        <v>6384.6</v>
      </c>
    </row>
    <row r="42" spans="1:11" x14ac:dyDescent="0.2">
      <c r="A42" s="209" t="s">
        <v>43</v>
      </c>
      <c r="B42" s="209" t="s">
        <v>46</v>
      </c>
      <c r="C42" s="213"/>
      <c r="D42" s="213">
        <v>0.05</v>
      </c>
      <c r="E42" s="211">
        <v>55000</v>
      </c>
      <c r="F42" s="214">
        <v>0.38550000000000001</v>
      </c>
      <c r="G42" s="155">
        <f>(E42*(1+F42))</f>
        <v>76202.5</v>
      </c>
      <c r="H42" s="156">
        <f>D42*G42</f>
        <v>3810.125</v>
      </c>
    </row>
    <row r="43" spans="1:11" x14ac:dyDescent="0.2">
      <c r="C43" s="51"/>
      <c r="D43" s="51"/>
      <c r="F43" s="6"/>
      <c r="G43" s="18"/>
    </row>
    <row r="44" spans="1:11" s="17" customFormat="1" x14ac:dyDescent="0.2">
      <c r="C44" s="31"/>
      <c r="D44" s="31"/>
      <c r="E44" s="18"/>
      <c r="G44" s="29" t="s">
        <v>9</v>
      </c>
      <c r="H44" s="157">
        <f>SUM(H41:H43)</f>
        <v>10194.725</v>
      </c>
    </row>
    <row r="45" spans="1:11" s="17" customFormat="1" x14ac:dyDescent="0.2">
      <c r="C45" s="31"/>
      <c r="D45" s="31"/>
      <c r="E45" s="18"/>
      <c r="F45" s="29"/>
      <c r="G45" s="32"/>
      <c r="H45" s="33"/>
    </row>
    <row r="46" spans="1:11" s="17" customFormat="1" x14ac:dyDescent="0.2">
      <c r="C46" s="31"/>
      <c r="D46" s="31"/>
      <c r="E46" s="18"/>
      <c r="F46" s="29"/>
      <c r="G46" s="32"/>
      <c r="H46" s="33"/>
    </row>
    <row r="47" spans="1:11" ht="12.75" x14ac:dyDescent="0.2">
      <c r="A47" s="126" t="s">
        <v>77</v>
      </c>
      <c r="B47" s="127"/>
      <c r="C47" s="127"/>
      <c r="D47" s="127"/>
      <c r="E47" s="127"/>
      <c r="F47" s="127"/>
      <c r="G47" s="127"/>
      <c r="H47" s="128"/>
    </row>
    <row r="48" spans="1:11" ht="36" customHeight="1" x14ac:dyDescent="0.2">
      <c r="A48" s="63" t="s">
        <v>0</v>
      </c>
      <c r="B48" s="66" t="s">
        <v>2</v>
      </c>
      <c r="C48" s="65" t="s">
        <v>38</v>
      </c>
      <c r="D48" s="65" t="s">
        <v>124</v>
      </c>
      <c r="E48" s="65" t="s">
        <v>8</v>
      </c>
      <c r="F48" s="124" t="s">
        <v>110</v>
      </c>
      <c r="G48" s="66" t="s">
        <v>127</v>
      </c>
      <c r="H48" s="66" t="s">
        <v>59</v>
      </c>
    </row>
    <row r="49" spans="1:9" x14ac:dyDescent="0.2">
      <c r="A49" s="209" t="s">
        <v>44</v>
      </c>
      <c r="B49" s="215" t="s">
        <v>45</v>
      </c>
      <c r="C49" s="216">
        <v>200</v>
      </c>
      <c r="D49" s="213">
        <v>1</v>
      </c>
      <c r="E49" s="217">
        <v>10</v>
      </c>
      <c r="F49" s="212">
        <v>7.6499999999999999E-2</v>
      </c>
      <c r="G49" s="155">
        <f>C49*(E49*(1+F49))</f>
        <v>2153</v>
      </c>
      <c r="H49" s="156">
        <f>D49*G49</f>
        <v>2153</v>
      </c>
    </row>
    <row r="50" spans="1:9" s="17" customFormat="1" x14ac:dyDescent="0.2">
      <c r="C50" s="30"/>
      <c r="D50" s="30"/>
      <c r="E50" s="18"/>
      <c r="F50" s="35"/>
      <c r="G50" s="56"/>
    </row>
    <row r="51" spans="1:9" s="17" customFormat="1" x14ac:dyDescent="0.2">
      <c r="C51" s="30"/>
      <c r="D51" s="30"/>
      <c r="E51" s="18"/>
      <c r="G51" s="29" t="s">
        <v>10</v>
      </c>
      <c r="H51" s="150">
        <f>H49</f>
        <v>2153</v>
      </c>
    </row>
    <row r="52" spans="1:9" s="17" customFormat="1" x14ac:dyDescent="0.2">
      <c r="C52" s="30"/>
      <c r="D52" s="30"/>
      <c r="E52" s="18"/>
      <c r="F52" s="35"/>
      <c r="G52" s="34"/>
    </row>
    <row r="53" spans="1:9" s="17" customFormat="1" x14ac:dyDescent="0.2">
      <c r="A53" s="36"/>
      <c r="B53" s="36"/>
      <c r="C53" s="37"/>
      <c r="D53" s="37"/>
      <c r="E53" s="12"/>
      <c r="F53" s="38"/>
      <c r="G53" s="39"/>
      <c r="H53" s="36"/>
    </row>
    <row r="54" spans="1:9" s="17" customFormat="1" x14ac:dyDescent="0.2">
      <c r="C54" s="30"/>
      <c r="D54" s="30"/>
      <c r="E54" s="18"/>
      <c r="F54" s="35"/>
      <c r="G54" s="34"/>
    </row>
    <row r="55" spans="1:9" s="17" customFormat="1" ht="12" thickBot="1" x14ac:dyDescent="0.25">
      <c r="C55" s="30"/>
      <c r="D55" s="18"/>
      <c r="G55" s="29" t="s">
        <v>113</v>
      </c>
      <c r="H55" s="158">
        <f>H51+H44</f>
        <v>12347.725</v>
      </c>
    </row>
    <row r="56" spans="1:9" ht="12" thickTop="1" x14ac:dyDescent="0.2">
      <c r="D56" s="5"/>
      <c r="E56" s="3"/>
      <c r="F56"/>
    </row>
    <row r="57" spans="1:9" x14ac:dyDescent="0.2">
      <c r="A57" s="130" t="s">
        <v>128</v>
      </c>
      <c r="C57"/>
      <c r="D57"/>
      <c r="E57"/>
      <c r="F57"/>
    </row>
    <row r="58" spans="1:9" ht="24.75" customHeight="1" x14ac:dyDescent="0.2">
      <c r="A58" s="181" t="s">
        <v>129</v>
      </c>
      <c r="B58" s="181"/>
      <c r="C58" s="181"/>
      <c r="D58" s="181"/>
      <c r="E58" s="181"/>
      <c r="F58" s="181"/>
      <c r="G58" s="181"/>
      <c r="H58" s="181"/>
      <c r="I58" s="181"/>
    </row>
    <row r="59" spans="1:9" x14ac:dyDescent="0.2">
      <c r="A59" s="130" t="s">
        <v>130</v>
      </c>
      <c r="B59" s="131" t="s">
        <v>111</v>
      </c>
      <c r="C59" s="132"/>
      <c r="D59" s="133"/>
      <c r="E59" s="134" t="s">
        <v>131</v>
      </c>
      <c r="F59"/>
    </row>
  </sheetData>
  <mergeCells count="5">
    <mergeCell ref="A58:I58"/>
    <mergeCell ref="A10:H10"/>
    <mergeCell ref="A18:H18"/>
    <mergeCell ref="B11:C11"/>
    <mergeCell ref="A39:H39"/>
  </mergeCells>
  <phoneticPr fontId="0" type="noConversion"/>
  <pageMargins left="0.25" right="0.25" top="0.5" bottom="0.25" header="0.5" footer="0.5"/>
  <pageSetup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workbookViewId="0">
      <selection activeCell="B1" sqref="B1"/>
    </sheetView>
  </sheetViews>
  <sheetFormatPr defaultRowHeight="11.25" x14ac:dyDescent="0.2"/>
  <cols>
    <col min="1" max="1" width="53.5" customWidth="1"/>
    <col min="2" max="2" width="17" customWidth="1"/>
    <col min="3" max="3" width="10.1640625" customWidth="1"/>
    <col min="4" max="4" width="10.5" bestFit="1" customWidth="1"/>
  </cols>
  <sheetData>
    <row r="1" spans="1:2" x14ac:dyDescent="0.2">
      <c r="B1" s="19" t="s">
        <v>21</v>
      </c>
    </row>
    <row r="3" spans="1:2" ht="12.75" x14ac:dyDescent="0.2">
      <c r="A3" s="61" t="s">
        <v>47</v>
      </c>
      <c r="B3" s="57"/>
    </row>
    <row r="4" spans="1:2" ht="34.5" customHeight="1" x14ac:dyDescent="0.2">
      <c r="A4" s="180" t="s">
        <v>142</v>
      </c>
      <c r="B4" s="180"/>
    </row>
    <row r="5" spans="1:2" x14ac:dyDescent="0.2">
      <c r="A5" s="52"/>
    </row>
    <row r="6" spans="1:2" ht="45" x14ac:dyDescent="0.2">
      <c r="A6" s="67" t="s">
        <v>145</v>
      </c>
      <c r="B6" s="67" t="s">
        <v>136</v>
      </c>
    </row>
    <row r="7" spans="1:2" x14ac:dyDescent="0.2">
      <c r="A7" s="209" t="s">
        <v>146</v>
      </c>
      <c r="B7" s="218">
        <v>100000</v>
      </c>
    </row>
    <row r="8" spans="1:2" x14ac:dyDescent="0.2">
      <c r="A8" s="209" t="s">
        <v>148</v>
      </c>
      <c r="B8" s="218">
        <v>40000</v>
      </c>
    </row>
    <row r="9" spans="1:2" x14ac:dyDescent="0.2">
      <c r="A9" s="209" t="s">
        <v>147</v>
      </c>
      <c r="B9" s="218">
        <v>35000</v>
      </c>
    </row>
    <row r="10" spans="1:2" x14ac:dyDescent="0.2">
      <c r="A10" s="209" t="s">
        <v>149</v>
      </c>
      <c r="B10" s="218">
        <v>5000</v>
      </c>
    </row>
    <row r="11" spans="1:2" x14ac:dyDescent="0.2">
      <c r="A11" s="209" t="s">
        <v>150</v>
      </c>
      <c r="B11" s="219">
        <v>500</v>
      </c>
    </row>
    <row r="12" spans="1:2" x14ac:dyDescent="0.2">
      <c r="A12" s="53"/>
      <c r="B12" s="60"/>
    </row>
    <row r="13" spans="1:2" ht="17.25" customHeight="1" thickBot="1" x14ac:dyDescent="0.25">
      <c r="A13" s="26" t="s">
        <v>114</v>
      </c>
      <c r="B13" s="149">
        <f>SUM(B7:B11)</f>
        <v>180500</v>
      </c>
    </row>
    <row r="14" spans="1:2" ht="12" thickTop="1" x14ac:dyDescent="0.2">
      <c r="B14" s="22"/>
    </row>
    <row r="15" spans="1:2" x14ac:dyDescent="0.2">
      <c r="B15" s="22"/>
    </row>
    <row r="16" spans="1:2" x14ac:dyDescent="0.2">
      <c r="B16" s="22"/>
    </row>
  </sheetData>
  <mergeCells count="1">
    <mergeCell ref="A4:B4"/>
  </mergeCells>
  <pageMargins left="0.88"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showGridLines="0" workbookViewId="0">
      <selection activeCell="I1" sqref="I1"/>
    </sheetView>
  </sheetViews>
  <sheetFormatPr defaultRowHeight="11.25" x14ac:dyDescent="0.2"/>
  <cols>
    <col min="1" max="1" width="23.33203125" customWidth="1"/>
    <col min="2" max="2" width="14.33203125" customWidth="1"/>
    <col min="3" max="3" width="13.83203125" customWidth="1"/>
    <col min="4" max="4" width="11" customWidth="1"/>
    <col min="5" max="5" width="10.6640625" customWidth="1"/>
    <col min="6" max="6" width="11.1640625" customWidth="1"/>
    <col min="8" max="8" width="10.5" bestFit="1" customWidth="1"/>
  </cols>
  <sheetData>
    <row r="1" spans="1:10" ht="12" x14ac:dyDescent="0.2">
      <c r="A1" s="24"/>
      <c r="B1" s="24"/>
      <c r="C1" s="24"/>
      <c r="H1" s="41"/>
      <c r="I1" s="26" t="s">
        <v>22</v>
      </c>
    </row>
    <row r="2" spans="1:10" ht="12" x14ac:dyDescent="0.2">
      <c r="A2" s="25"/>
      <c r="B2" s="25"/>
      <c r="C2" s="25"/>
      <c r="H2" s="41"/>
    </row>
    <row r="3" spans="1:10" ht="12.75" x14ac:dyDescent="0.2">
      <c r="A3" s="188" t="s">
        <v>58</v>
      </c>
      <c r="B3" s="188"/>
      <c r="C3" s="188"/>
      <c r="D3" s="188"/>
      <c r="E3" s="188"/>
      <c r="F3" s="188"/>
      <c r="G3" s="188"/>
      <c r="H3" s="188"/>
      <c r="I3" s="188"/>
      <c r="J3" s="90"/>
    </row>
    <row r="4" spans="1:10" x14ac:dyDescent="0.2">
      <c r="A4" s="13" t="s">
        <v>75</v>
      </c>
      <c r="B4" s="13"/>
      <c r="C4" s="13"/>
      <c r="H4" s="41"/>
    </row>
    <row r="5" spans="1:10" x14ac:dyDescent="0.2">
      <c r="A5" t="s">
        <v>25</v>
      </c>
      <c r="H5" s="41"/>
    </row>
    <row r="7" spans="1:10" ht="12.75" x14ac:dyDescent="0.2">
      <c r="A7" s="182" t="s">
        <v>20</v>
      </c>
      <c r="B7" s="183"/>
      <c r="C7" s="183"/>
      <c r="D7" s="183"/>
      <c r="E7" s="183"/>
      <c r="F7" s="183"/>
      <c r="G7" s="183"/>
      <c r="H7" s="184"/>
    </row>
    <row r="8" spans="1:10" s="44" customFormat="1" ht="45" x14ac:dyDescent="0.2">
      <c r="A8" s="2" t="s">
        <v>3</v>
      </c>
      <c r="B8" s="2" t="s">
        <v>151</v>
      </c>
      <c r="C8" s="2" t="s">
        <v>153</v>
      </c>
      <c r="D8" s="2" t="s">
        <v>17</v>
      </c>
      <c r="E8" s="2" t="s">
        <v>18</v>
      </c>
      <c r="F8" s="2" t="s">
        <v>19</v>
      </c>
      <c r="G8" s="58" t="s">
        <v>119</v>
      </c>
      <c r="H8" s="20" t="s">
        <v>59</v>
      </c>
    </row>
    <row r="9" spans="1:10" s="53" customFormat="1" x14ac:dyDescent="0.2">
      <c r="A9" s="209" t="s">
        <v>48</v>
      </c>
      <c r="B9" s="209" t="s">
        <v>152</v>
      </c>
      <c r="C9" s="209" t="s">
        <v>39</v>
      </c>
      <c r="D9" s="220">
        <v>15000</v>
      </c>
      <c r="E9" s="221">
        <v>7</v>
      </c>
      <c r="F9" s="159">
        <f>+D9/E9</f>
        <v>2142.8571428571427</v>
      </c>
      <c r="G9" s="222">
        <v>1</v>
      </c>
      <c r="H9" s="160">
        <f>F9*G9</f>
        <v>2142.8571428571427</v>
      </c>
    </row>
    <row r="10" spans="1:10" s="53" customFormat="1" x14ac:dyDescent="0.2">
      <c r="A10" s="209" t="s">
        <v>63</v>
      </c>
      <c r="B10" s="209" t="s">
        <v>152</v>
      </c>
      <c r="C10" s="209" t="s">
        <v>39</v>
      </c>
      <c r="D10" s="220">
        <v>10000</v>
      </c>
      <c r="E10" s="221">
        <v>7</v>
      </c>
      <c r="F10" s="159">
        <f>+D10/E10</f>
        <v>1428.5714285714287</v>
      </c>
      <c r="G10" s="222">
        <v>0.05</v>
      </c>
      <c r="H10" s="160">
        <f>F10*G10</f>
        <v>71.428571428571431</v>
      </c>
    </row>
    <row r="11" spans="1:10" s="53" customFormat="1" x14ac:dyDescent="0.2">
      <c r="A11" s="209" t="s">
        <v>49</v>
      </c>
      <c r="B11" s="209" t="s">
        <v>152</v>
      </c>
      <c r="C11" s="209" t="s">
        <v>39</v>
      </c>
      <c r="D11" s="220">
        <v>25000</v>
      </c>
      <c r="E11" s="221">
        <v>7</v>
      </c>
      <c r="F11" s="159">
        <f>+D11/E11</f>
        <v>3571.4285714285716</v>
      </c>
      <c r="G11" s="222">
        <v>0.5</v>
      </c>
      <c r="H11" s="160">
        <f>F11*G11</f>
        <v>1785.7142857142858</v>
      </c>
    </row>
    <row r="12" spans="1:10" s="53" customFormat="1" x14ac:dyDescent="0.2">
      <c r="A12" s="209" t="s">
        <v>50</v>
      </c>
      <c r="B12" s="209" t="s">
        <v>152</v>
      </c>
      <c r="C12" s="209" t="s">
        <v>39</v>
      </c>
      <c r="D12" s="220">
        <v>5000</v>
      </c>
      <c r="E12" s="221">
        <v>7</v>
      </c>
      <c r="F12" s="159">
        <f>+D12/E12</f>
        <v>714.28571428571433</v>
      </c>
      <c r="G12" s="222">
        <v>1</v>
      </c>
      <c r="H12" s="160">
        <f>F12*G12</f>
        <v>714.28571428571433</v>
      </c>
    </row>
    <row r="13" spans="1:10" s="53" customFormat="1" x14ac:dyDescent="0.2">
      <c r="A13" s="209" t="s">
        <v>51</v>
      </c>
      <c r="B13" s="209" t="s">
        <v>152</v>
      </c>
      <c r="C13" s="209" t="s">
        <v>39</v>
      </c>
      <c r="D13" s="220">
        <v>5250</v>
      </c>
      <c r="E13" s="221">
        <v>5</v>
      </c>
      <c r="F13" s="159">
        <f>+D13/E13</f>
        <v>1050</v>
      </c>
      <c r="G13" s="222">
        <v>0.8</v>
      </c>
      <c r="H13" s="160">
        <f>F13*G13</f>
        <v>840</v>
      </c>
    </row>
    <row r="14" spans="1:10" x14ac:dyDescent="0.2">
      <c r="D14" s="45"/>
      <c r="E14" s="3"/>
      <c r="F14" s="45"/>
    </row>
    <row r="15" spans="1:10" s="26" customFormat="1" ht="11.25" customHeight="1" x14ac:dyDescent="0.2">
      <c r="D15" s="46"/>
      <c r="G15" s="19" t="s">
        <v>64</v>
      </c>
      <c r="H15" s="161">
        <f>SUM(H9:H14)</f>
        <v>5554.2857142857147</v>
      </c>
    </row>
    <row r="16" spans="1:10" x14ac:dyDescent="0.2">
      <c r="A16" s="36"/>
      <c r="B16" s="36"/>
      <c r="C16" s="36"/>
      <c r="D16" s="43"/>
      <c r="E16" s="36"/>
      <c r="F16" s="36"/>
      <c r="G16" s="36"/>
      <c r="H16" s="36"/>
    </row>
    <row r="17" spans="1:8" x14ac:dyDescent="0.2">
      <c r="D17" s="41"/>
    </row>
    <row r="18" spans="1:8" x14ac:dyDescent="0.2">
      <c r="D18" s="41"/>
    </row>
    <row r="19" spans="1:8" x14ac:dyDescent="0.2">
      <c r="D19" s="41"/>
    </row>
    <row r="20" spans="1:8" ht="12.75" x14ac:dyDescent="0.2">
      <c r="A20" s="182" t="s">
        <v>52</v>
      </c>
      <c r="B20" s="183"/>
      <c r="C20" s="183"/>
      <c r="D20" s="183"/>
      <c r="E20" s="183"/>
      <c r="F20" s="183"/>
      <c r="G20" s="183"/>
      <c r="H20" s="184"/>
    </row>
    <row r="21" spans="1:8" ht="45" x14ac:dyDescent="0.2">
      <c r="A21" s="187" t="s">
        <v>145</v>
      </c>
      <c r="B21" s="187"/>
      <c r="C21" s="187"/>
      <c r="D21" s="187"/>
      <c r="E21" s="187"/>
      <c r="F21" s="2" t="s">
        <v>19</v>
      </c>
      <c r="G21" s="58" t="s">
        <v>119</v>
      </c>
      <c r="H21" s="20" t="s">
        <v>59</v>
      </c>
    </row>
    <row r="22" spans="1:8" s="53" customFormat="1" x14ac:dyDescent="0.2">
      <c r="A22" s="209" t="s">
        <v>154</v>
      </c>
      <c r="B22" s="209"/>
      <c r="C22" s="209"/>
      <c r="D22" s="223"/>
      <c r="E22" s="209"/>
      <c r="F22" s="220">
        <v>2000</v>
      </c>
      <c r="G22" s="224">
        <v>0.8</v>
      </c>
      <c r="H22" s="162">
        <f>F22*G22</f>
        <v>1600</v>
      </c>
    </row>
    <row r="23" spans="1:8" s="53" customFormat="1" x14ac:dyDescent="0.2">
      <c r="A23" s="209" t="s">
        <v>155</v>
      </c>
      <c r="B23" s="209"/>
      <c r="C23" s="209"/>
      <c r="D23" s="223"/>
      <c r="E23" s="209"/>
      <c r="F23" s="223">
        <v>1000</v>
      </c>
      <c r="G23" s="222">
        <v>1</v>
      </c>
      <c r="H23" s="163">
        <f>F23*G23</f>
        <v>1000</v>
      </c>
    </row>
    <row r="24" spans="1:8" s="53" customFormat="1" x14ac:dyDescent="0.2">
      <c r="A24" s="209" t="s">
        <v>156</v>
      </c>
      <c r="B24" s="209"/>
      <c r="C24" s="209"/>
      <c r="D24" s="223"/>
      <c r="E24" s="209"/>
      <c r="F24" s="223">
        <v>3000</v>
      </c>
      <c r="G24" s="222">
        <v>0.05</v>
      </c>
      <c r="H24" s="163">
        <f>F24*G24</f>
        <v>150</v>
      </c>
    </row>
    <row r="25" spans="1:8" x14ac:dyDescent="0.2">
      <c r="D25" s="41"/>
    </row>
    <row r="26" spans="1:8" x14ac:dyDescent="0.2">
      <c r="D26" s="41"/>
      <c r="G26" s="19" t="s">
        <v>65</v>
      </c>
      <c r="H26" s="161">
        <f>SUM(H22:H25)</f>
        <v>2750</v>
      </c>
    </row>
    <row r="27" spans="1:8" x14ac:dyDescent="0.2">
      <c r="A27" s="36"/>
      <c r="B27" s="36"/>
      <c r="C27" s="36"/>
      <c r="D27" s="43"/>
      <c r="E27" s="36"/>
      <c r="F27" s="36"/>
      <c r="G27" s="36"/>
      <c r="H27" s="36"/>
    </row>
    <row r="28" spans="1:8" x14ac:dyDescent="0.2">
      <c r="D28" s="41"/>
    </row>
    <row r="29" spans="1:8" x14ac:dyDescent="0.2">
      <c r="D29" s="41"/>
    </row>
    <row r="30" spans="1:8" x14ac:dyDescent="0.2">
      <c r="A30" s="26" t="s">
        <v>69</v>
      </c>
      <c r="B30" s="26"/>
      <c r="C30" s="26"/>
      <c r="G30" s="41"/>
    </row>
    <row r="31" spans="1:8" ht="20.100000000000001" customHeight="1" x14ac:dyDescent="0.2">
      <c r="D31" s="225" t="s">
        <v>74</v>
      </c>
      <c r="E31" s="226"/>
      <c r="F31" s="226"/>
      <c r="G31" s="226"/>
      <c r="H31" s="227"/>
    </row>
    <row r="32" spans="1:8" ht="20.100000000000001" customHeight="1" x14ac:dyDescent="0.2">
      <c r="D32" s="228"/>
      <c r="E32" s="229"/>
      <c r="F32" s="229"/>
      <c r="G32" s="229"/>
      <c r="H32" s="230"/>
    </row>
    <row r="33" spans="1:8" ht="20.100000000000001" customHeight="1" x14ac:dyDescent="0.2">
      <c r="D33" s="231"/>
      <c r="E33" s="232"/>
      <c r="F33" s="232"/>
      <c r="G33" s="232"/>
      <c r="H33" s="233"/>
    </row>
    <row r="34" spans="1:8" x14ac:dyDescent="0.2">
      <c r="D34" s="41"/>
    </row>
    <row r="35" spans="1:8" ht="15.75" customHeight="1" thickBot="1" x14ac:dyDescent="0.25">
      <c r="A35" s="26"/>
      <c r="B35" s="26"/>
      <c r="C35" s="26"/>
      <c r="D35" s="46"/>
      <c r="G35" s="19" t="s">
        <v>115</v>
      </c>
      <c r="H35" s="164">
        <f>+H15+H26</f>
        <v>8304.2857142857138</v>
      </c>
    </row>
    <row r="36" spans="1:8" ht="12" thickTop="1" x14ac:dyDescent="0.2">
      <c r="D36" s="41"/>
    </row>
    <row r="37" spans="1:8" x14ac:dyDescent="0.2">
      <c r="D37" s="41"/>
    </row>
    <row r="38" spans="1:8" x14ac:dyDescent="0.2">
      <c r="D38" s="41"/>
    </row>
  </sheetData>
  <mergeCells count="5">
    <mergeCell ref="A21:E21"/>
    <mergeCell ref="A7:H7"/>
    <mergeCell ref="A20:H20"/>
    <mergeCell ref="D31:H33"/>
    <mergeCell ref="A3:I3"/>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6"/>
  <sheetViews>
    <sheetView showGridLines="0" workbookViewId="0">
      <selection activeCell="I1" sqref="I1"/>
    </sheetView>
  </sheetViews>
  <sheetFormatPr defaultRowHeight="11.25" x14ac:dyDescent="0.2"/>
  <cols>
    <col min="4" max="4" width="29.5" customWidth="1"/>
    <col min="5" max="5" width="12.83203125" style="41" customWidth="1"/>
    <col min="6" max="6" width="11.33203125" customWidth="1"/>
    <col min="7" max="7" width="10.6640625" customWidth="1"/>
  </cols>
  <sheetData>
    <row r="1" spans="1:9" ht="12" x14ac:dyDescent="0.2">
      <c r="A1" s="24"/>
      <c r="I1" s="26" t="s">
        <v>90</v>
      </c>
    </row>
    <row r="2" spans="1:9" ht="12" x14ac:dyDescent="0.2">
      <c r="A2" s="25"/>
    </row>
    <row r="3" spans="1:9" ht="12.75" x14ac:dyDescent="0.2">
      <c r="A3" s="188" t="s">
        <v>71</v>
      </c>
      <c r="B3" s="188"/>
      <c r="C3" s="188"/>
      <c r="D3" s="188"/>
      <c r="E3" s="188"/>
      <c r="F3" s="188"/>
      <c r="G3" s="188"/>
      <c r="H3" s="188"/>
      <c r="I3" s="188"/>
    </row>
    <row r="4" spans="1:9" x14ac:dyDescent="0.2">
      <c r="A4" s="13" t="s">
        <v>53</v>
      </c>
    </row>
    <row r="5" spans="1:9" x14ac:dyDescent="0.2">
      <c r="E5" s="42"/>
    </row>
    <row r="6" spans="1:9" ht="22.5" x14ac:dyDescent="0.2">
      <c r="A6" s="189" t="s">
        <v>145</v>
      </c>
      <c r="B6" s="190"/>
      <c r="C6" s="190"/>
      <c r="D6" s="191"/>
      <c r="E6" s="69" t="s">
        <v>68</v>
      </c>
    </row>
    <row r="7" spans="1:9" x14ac:dyDescent="0.2">
      <c r="A7" s="209" t="s">
        <v>157</v>
      </c>
      <c r="B7" s="209"/>
      <c r="C7" s="209"/>
      <c r="D7" s="234"/>
      <c r="E7" s="215">
        <v>2500</v>
      </c>
    </row>
    <row r="8" spans="1:9" x14ac:dyDescent="0.2">
      <c r="A8" s="209" t="s">
        <v>158</v>
      </c>
      <c r="B8" s="209"/>
      <c r="C8" s="209"/>
      <c r="D8" s="234"/>
      <c r="E8" s="215">
        <v>1200</v>
      </c>
    </row>
    <row r="9" spans="1:9" x14ac:dyDescent="0.2">
      <c r="A9" s="209" t="s">
        <v>159</v>
      </c>
      <c r="B9" s="209"/>
      <c r="C9" s="209"/>
      <c r="D9" s="234"/>
      <c r="E9" s="215">
        <v>1200</v>
      </c>
    </row>
    <row r="10" spans="1:9" x14ac:dyDescent="0.2">
      <c r="A10" s="209" t="s">
        <v>160</v>
      </c>
      <c r="B10" s="209"/>
      <c r="C10" s="209"/>
      <c r="D10" s="234"/>
      <c r="E10" s="215">
        <v>1500</v>
      </c>
    </row>
    <row r="11" spans="1:9" x14ac:dyDescent="0.2">
      <c r="A11" s="209" t="s">
        <v>161</v>
      </c>
      <c r="B11" s="209"/>
      <c r="C11" s="209"/>
      <c r="D11" s="234"/>
      <c r="E11" s="235">
        <v>2500</v>
      </c>
    </row>
    <row r="12" spans="1:9" x14ac:dyDescent="0.2">
      <c r="E12" s="22"/>
    </row>
    <row r="13" spans="1:9" ht="18.75" customHeight="1" thickBot="1" x14ac:dyDescent="0.25">
      <c r="D13" s="19" t="s">
        <v>116</v>
      </c>
      <c r="E13" s="149">
        <f>SUM(E7:E12)</f>
        <v>8900</v>
      </c>
    </row>
    <row r="14" spans="1:9" ht="12" thickTop="1" x14ac:dyDescent="0.2"/>
    <row r="15" spans="1:9" x14ac:dyDescent="0.2">
      <c r="A15" s="68"/>
      <c r="B15" s="68"/>
      <c r="C15" s="68"/>
      <c r="D15" s="68"/>
      <c r="E15" s="55"/>
      <c r="F15" s="68"/>
      <c r="G15" s="68"/>
      <c r="H15" s="68"/>
      <c r="I15" s="68"/>
    </row>
    <row r="19" spans="1:9" ht="12.75" x14ac:dyDescent="0.2">
      <c r="A19" s="188" t="s">
        <v>72</v>
      </c>
      <c r="B19" s="188"/>
      <c r="C19" s="188"/>
      <c r="D19" s="188"/>
      <c r="E19" s="188"/>
      <c r="F19" s="188"/>
      <c r="G19" s="188"/>
      <c r="H19" s="188"/>
      <c r="I19" s="188"/>
    </row>
    <row r="20" spans="1:9" x14ac:dyDescent="0.2">
      <c r="A20" s="13" t="s">
        <v>66</v>
      </c>
    </row>
    <row r="21" spans="1:9" x14ac:dyDescent="0.2">
      <c r="E21" s="42"/>
    </row>
    <row r="22" spans="1:9" ht="45" x14ac:dyDescent="0.2">
      <c r="A22" s="189" t="s">
        <v>3</v>
      </c>
      <c r="B22" s="190"/>
      <c r="C22" s="190"/>
      <c r="D22" s="191"/>
      <c r="E22" s="69" t="s">
        <v>68</v>
      </c>
      <c r="F22" s="66" t="s">
        <v>119</v>
      </c>
      <c r="G22" s="66" t="s">
        <v>59</v>
      </c>
    </row>
    <row r="23" spans="1:9" x14ac:dyDescent="0.2">
      <c r="A23" s="209" t="s">
        <v>16</v>
      </c>
      <c r="B23" s="209"/>
      <c r="C23" s="209"/>
      <c r="D23" s="209"/>
      <c r="E23" s="215">
        <v>1200</v>
      </c>
      <c r="F23" s="222">
        <v>0.25</v>
      </c>
      <c r="G23" s="160">
        <f t="shared" ref="G23:G28" si="0">E23*F23</f>
        <v>300</v>
      </c>
    </row>
    <row r="24" spans="1:9" x14ac:dyDescent="0.2">
      <c r="A24" s="209" t="s">
        <v>54</v>
      </c>
      <c r="B24" s="209"/>
      <c r="C24" s="209"/>
      <c r="D24" s="209"/>
      <c r="E24" s="215">
        <v>300</v>
      </c>
      <c r="F24" s="222">
        <v>0.25</v>
      </c>
      <c r="G24" s="160">
        <f t="shared" si="0"/>
        <v>75</v>
      </c>
    </row>
    <row r="25" spans="1:9" x14ac:dyDescent="0.2">
      <c r="A25" s="209" t="s">
        <v>61</v>
      </c>
      <c r="B25" s="209"/>
      <c r="C25" s="209"/>
      <c r="D25" s="209"/>
      <c r="E25" s="215">
        <v>7000</v>
      </c>
      <c r="F25" s="222">
        <v>0.25</v>
      </c>
      <c r="G25" s="160">
        <f t="shared" si="0"/>
        <v>1750</v>
      </c>
    </row>
    <row r="26" spans="1:9" x14ac:dyDescent="0.2">
      <c r="A26" s="209" t="s">
        <v>60</v>
      </c>
      <c r="B26" s="209"/>
      <c r="C26" s="209"/>
      <c r="D26" s="209"/>
      <c r="E26" s="215">
        <v>2000</v>
      </c>
      <c r="F26" s="222">
        <v>0.25</v>
      </c>
      <c r="G26" s="160">
        <f t="shared" si="0"/>
        <v>500</v>
      </c>
    </row>
    <row r="27" spans="1:9" x14ac:dyDescent="0.2">
      <c r="A27" s="209" t="s">
        <v>62</v>
      </c>
      <c r="B27" s="209"/>
      <c r="C27" s="209"/>
      <c r="D27" s="209"/>
      <c r="E27" s="215">
        <v>400</v>
      </c>
      <c r="F27" s="222">
        <v>0.25</v>
      </c>
      <c r="G27" s="160">
        <f t="shared" si="0"/>
        <v>100</v>
      </c>
    </row>
    <row r="28" spans="1:9" x14ac:dyDescent="0.2">
      <c r="A28" s="209" t="s">
        <v>67</v>
      </c>
      <c r="B28" s="209"/>
      <c r="C28" s="209"/>
      <c r="D28" s="209"/>
      <c r="E28" s="235">
        <v>7500</v>
      </c>
      <c r="F28" s="222">
        <v>0.25</v>
      </c>
      <c r="G28" s="160">
        <f t="shared" si="0"/>
        <v>1875</v>
      </c>
    </row>
    <row r="29" spans="1:9" x14ac:dyDescent="0.2">
      <c r="E29" s="59"/>
    </row>
    <row r="30" spans="1:9" x14ac:dyDescent="0.2">
      <c r="A30" s="26" t="s">
        <v>69</v>
      </c>
    </row>
    <row r="31" spans="1:9" ht="20.100000000000001" customHeight="1" x14ac:dyDescent="0.2">
      <c r="B31" s="236" t="s">
        <v>70</v>
      </c>
      <c r="C31" s="237"/>
      <c r="D31" s="237"/>
      <c r="E31" s="237"/>
      <c r="F31" s="237"/>
      <c r="G31" s="238"/>
    </row>
    <row r="32" spans="1:9" ht="20.100000000000001" customHeight="1" x14ac:dyDescent="0.2">
      <c r="B32" s="239"/>
      <c r="C32" s="240"/>
      <c r="D32" s="240"/>
      <c r="E32" s="240"/>
      <c r="F32" s="240"/>
      <c r="G32" s="241"/>
    </row>
    <row r="33" spans="1:9" ht="20.100000000000001" customHeight="1" x14ac:dyDescent="0.2">
      <c r="B33" s="242"/>
      <c r="C33" s="243"/>
      <c r="D33" s="243"/>
      <c r="E33" s="243"/>
      <c r="F33" s="243"/>
      <c r="G33" s="244"/>
    </row>
    <row r="34" spans="1:9" x14ac:dyDescent="0.2">
      <c r="B34" s="62"/>
      <c r="C34" s="62"/>
      <c r="D34" s="62"/>
      <c r="E34" s="62"/>
      <c r="F34" s="62"/>
      <c r="G34" s="62"/>
    </row>
    <row r="35" spans="1:9" ht="18.75" customHeight="1" thickBot="1" x14ac:dyDescent="0.25">
      <c r="F35" s="19" t="s">
        <v>117</v>
      </c>
      <c r="G35" s="149">
        <f>SUM(G23:G29)</f>
        <v>4600</v>
      </c>
    </row>
    <row r="36" spans="1:9" ht="12" thickTop="1" x14ac:dyDescent="0.2">
      <c r="A36" s="36"/>
      <c r="B36" s="36"/>
      <c r="C36" s="36"/>
      <c r="D36" s="36"/>
      <c r="E36" s="43"/>
      <c r="F36" s="36"/>
      <c r="G36" s="36"/>
      <c r="H36" s="36"/>
      <c r="I36" s="36"/>
    </row>
  </sheetData>
  <mergeCells count="5">
    <mergeCell ref="A3:I3"/>
    <mergeCell ref="A6:D6"/>
    <mergeCell ref="A19:I19"/>
    <mergeCell ref="A22:D22"/>
    <mergeCell ref="B31:G33"/>
  </mergeCells>
  <phoneticPr fontId="0" type="noConversion"/>
  <pageMargins left="0.75" right="0.6"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4"/>
  <sheetViews>
    <sheetView showGridLines="0" workbookViewId="0">
      <selection activeCell="I1" sqref="I1"/>
    </sheetView>
  </sheetViews>
  <sheetFormatPr defaultColWidth="9.33203125" defaultRowHeight="11.25" x14ac:dyDescent="0.2"/>
  <cols>
    <col min="1" max="1" width="9.33203125" style="74"/>
    <col min="2" max="2" width="13.5" style="74" customWidth="1"/>
    <col min="3" max="3" width="6.1640625" style="74" customWidth="1"/>
    <col min="4" max="4" width="12.6640625" style="74" customWidth="1"/>
    <col min="5" max="7" width="9.33203125" style="74"/>
    <col min="8" max="8" width="20.83203125" style="74" customWidth="1"/>
    <col min="9" max="9" width="12.83203125" style="74" bestFit="1" customWidth="1"/>
    <col min="10" max="10" width="12.1640625" style="74" customWidth="1"/>
    <col min="11" max="11" width="10.6640625" style="74" customWidth="1"/>
    <col min="12" max="12" width="9.33203125" style="74"/>
    <col min="13" max="13" width="11.33203125" style="74" bestFit="1" customWidth="1"/>
    <col min="14" max="16384" width="9.33203125" style="74"/>
  </cols>
  <sheetData>
    <row r="1" spans="1:9" ht="12.75" x14ac:dyDescent="0.2">
      <c r="A1" s="98" t="s">
        <v>93</v>
      </c>
      <c r="B1" s="98"/>
      <c r="C1" s="98"/>
      <c r="D1" s="98"/>
      <c r="E1" s="98"/>
      <c r="F1" s="98"/>
      <c r="G1" s="98"/>
      <c r="H1" s="99"/>
      <c r="I1" s="49" t="s">
        <v>95</v>
      </c>
    </row>
    <row r="2" spans="1:9" s="101" customFormat="1" ht="12.75" x14ac:dyDescent="0.2">
      <c r="A2" s="99"/>
      <c r="B2" s="99"/>
      <c r="C2" s="99"/>
      <c r="D2" s="99"/>
      <c r="E2" s="99"/>
      <c r="F2" s="99"/>
      <c r="G2" s="99"/>
      <c r="H2" s="99"/>
      <c r="I2" s="100"/>
    </row>
    <row r="3" spans="1:9" s="47" customFormat="1" ht="32.25" customHeight="1" x14ac:dyDescent="0.2">
      <c r="A3" s="194" t="s">
        <v>96</v>
      </c>
      <c r="B3" s="194"/>
      <c r="C3" s="194"/>
      <c r="D3" s="194"/>
      <c r="E3" s="194"/>
      <c r="F3" s="194"/>
      <c r="G3" s="194"/>
      <c r="H3" s="194"/>
      <c r="I3" s="194"/>
    </row>
    <row r="4" spans="1:9" s="47" customFormat="1" ht="18.75" customHeight="1" x14ac:dyDescent="0.2">
      <c r="A4" s="165" t="s">
        <v>171</v>
      </c>
      <c r="B4" s="166"/>
      <c r="C4" s="166"/>
      <c r="D4" s="166"/>
      <c r="E4" s="166"/>
      <c r="F4" s="166"/>
      <c r="G4" s="166"/>
      <c r="H4" s="166"/>
      <c r="I4" s="166"/>
    </row>
    <row r="5" spans="1:9" s="47" customFormat="1" ht="62.25" customHeight="1" x14ac:dyDescent="0.2">
      <c r="A5" s="195" t="s">
        <v>172</v>
      </c>
      <c r="B5" s="195"/>
      <c r="C5" s="195"/>
      <c r="D5" s="195"/>
      <c r="E5" s="195"/>
      <c r="F5" s="195"/>
      <c r="G5" s="195"/>
      <c r="H5" s="195"/>
      <c r="I5" s="195"/>
    </row>
    <row r="6" spans="1:9" s="47" customFormat="1" ht="34.5" customHeight="1" x14ac:dyDescent="0.2">
      <c r="A6" s="195" t="s">
        <v>173</v>
      </c>
      <c r="B6" s="195"/>
      <c r="C6" s="195"/>
      <c r="D6" s="195"/>
      <c r="E6" s="195"/>
      <c r="F6" s="195"/>
      <c r="G6" s="195"/>
      <c r="H6" s="195"/>
      <c r="I6" s="195"/>
    </row>
    <row r="7" spans="1:9" s="47" customFormat="1" ht="33" customHeight="1" x14ac:dyDescent="0.2">
      <c r="A7" s="194" t="s">
        <v>97</v>
      </c>
      <c r="B7" s="194"/>
      <c r="C7" s="194"/>
      <c r="D7" s="194"/>
      <c r="E7" s="194"/>
      <c r="F7" s="194"/>
      <c r="G7" s="194"/>
      <c r="H7" s="194"/>
      <c r="I7" s="194"/>
    </row>
    <row r="8" spans="1:9" s="47" customFormat="1" ht="12.75" x14ac:dyDescent="0.2">
      <c r="A8" s="196" t="s">
        <v>103</v>
      </c>
      <c r="B8" s="196"/>
      <c r="C8" s="196"/>
      <c r="D8" s="196"/>
      <c r="E8" s="196"/>
      <c r="F8" s="196"/>
      <c r="G8" s="196"/>
      <c r="H8" s="196"/>
      <c r="I8" s="196"/>
    </row>
    <row r="9" spans="1:9" s="47" customFormat="1" ht="12.75" x14ac:dyDescent="0.2">
      <c r="A9" s="105"/>
      <c r="B9" s="105"/>
      <c r="C9" s="105"/>
      <c r="D9" s="105"/>
      <c r="E9" s="105"/>
      <c r="F9" s="105"/>
      <c r="G9" s="105"/>
      <c r="H9" s="105"/>
      <c r="I9" s="105"/>
    </row>
    <row r="10" spans="1:9" s="47" customFormat="1" ht="12.75" x14ac:dyDescent="0.2">
      <c r="A10" s="105"/>
      <c r="B10" s="105"/>
      <c r="C10" s="105"/>
      <c r="D10" s="105"/>
      <c r="E10" s="105"/>
      <c r="F10" s="105"/>
      <c r="G10" s="105"/>
      <c r="H10" s="105"/>
      <c r="I10" s="105"/>
    </row>
    <row r="11" spans="1:9" s="47" customFormat="1" ht="13.5" customHeight="1" x14ac:dyDescent="0.2">
      <c r="A11" s="106" t="s">
        <v>106</v>
      </c>
      <c r="B11" s="106"/>
      <c r="D11" s="105"/>
      <c r="F11" s="105"/>
      <c r="G11" s="105"/>
      <c r="H11" s="105"/>
      <c r="I11" s="105"/>
    </row>
    <row r="12" spans="1:9" s="47" customFormat="1" ht="2.25" customHeight="1" x14ac:dyDescent="0.2">
      <c r="A12" s="106"/>
      <c r="B12" s="106"/>
      <c r="D12" s="105"/>
      <c r="F12" s="105"/>
      <c r="G12" s="105"/>
      <c r="H12" s="105"/>
      <c r="I12" s="105"/>
    </row>
    <row r="13" spans="1:9" s="47" customFormat="1" ht="12.75" x14ac:dyDescent="0.2">
      <c r="A13" s="105" t="s">
        <v>104</v>
      </c>
      <c r="B13" s="245">
        <v>43647</v>
      </c>
      <c r="C13" s="136" t="s">
        <v>105</v>
      </c>
      <c r="D13" s="245">
        <v>44012</v>
      </c>
      <c r="E13" s="105"/>
      <c r="F13" s="105"/>
      <c r="G13" s="105"/>
      <c r="H13" s="105"/>
      <c r="I13" s="105"/>
    </row>
    <row r="14" spans="1:9" s="47" customFormat="1" ht="12.75" x14ac:dyDescent="0.2">
      <c r="A14" s="135" t="s">
        <v>133</v>
      </c>
      <c r="B14" s="135"/>
      <c r="C14" s="135"/>
      <c r="D14" s="135"/>
      <c r="E14" s="135"/>
      <c r="F14" s="135"/>
      <c r="G14" s="135"/>
      <c r="H14" s="135"/>
      <c r="I14" s="135"/>
    </row>
    <row r="15" spans="1:9" s="47" customFormat="1" ht="12.75" x14ac:dyDescent="0.2"/>
    <row r="16" spans="1:9" s="47" customFormat="1" ht="15" x14ac:dyDescent="0.25">
      <c r="A16" s="167" t="s">
        <v>174</v>
      </c>
      <c r="B16" s="166"/>
      <c r="C16" s="166"/>
      <c r="D16" s="166"/>
      <c r="E16" s="166"/>
      <c r="F16" s="166"/>
      <c r="G16" s="166"/>
      <c r="H16" s="166"/>
      <c r="I16" s="166"/>
    </row>
    <row r="17" spans="1:13" s="47" customFormat="1" ht="12.75" x14ac:dyDescent="0.2">
      <c r="I17" s="104" t="s">
        <v>15</v>
      </c>
    </row>
    <row r="18" spans="1:13" s="47" customFormat="1" ht="12.75" x14ac:dyDescent="0.2">
      <c r="A18" s="47" t="s">
        <v>98</v>
      </c>
      <c r="I18" s="247">
        <v>85000</v>
      </c>
    </row>
    <row r="19" spans="1:13" s="47" customFormat="1" ht="12.75" x14ac:dyDescent="0.2">
      <c r="A19" s="47" t="s">
        <v>99</v>
      </c>
      <c r="I19" s="248">
        <v>-2500</v>
      </c>
    </row>
    <row r="20" spans="1:13" s="47" customFormat="1" ht="12.75" x14ac:dyDescent="0.2">
      <c r="H20" s="70" t="s">
        <v>101</v>
      </c>
      <c r="I20" s="147">
        <f>SUM(I18:I19)</f>
        <v>82500</v>
      </c>
    </row>
    <row r="21" spans="1:13" ht="12.75" x14ac:dyDescent="0.2">
      <c r="A21" s="47"/>
      <c r="I21" s="103"/>
    </row>
    <row r="22" spans="1:13" ht="15" x14ac:dyDescent="0.25">
      <c r="A22" s="167" t="s">
        <v>175</v>
      </c>
      <c r="B22" s="101"/>
      <c r="C22" s="101"/>
      <c r="D22" s="101"/>
      <c r="E22" s="101"/>
      <c r="F22" s="101"/>
      <c r="G22" s="101"/>
      <c r="H22" s="101"/>
      <c r="I22" s="101"/>
    </row>
    <row r="23" spans="1:13" s="47" customFormat="1" ht="12.75" x14ac:dyDescent="0.2">
      <c r="I23" s="104" t="s">
        <v>15</v>
      </c>
    </row>
    <row r="24" spans="1:13" s="47" customFormat="1" ht="12.75" x14ac:dyDescent="0.2">
      <c r="A24" s="171" t="s">
        <v>176</v>
      </c>
      <c r="I24" s="247">
        <v>60000</v>
      </c>
    </row>
    <row r="25" spans="1:13" s="47" customFormat="1" ht="12.75" x14ac:dyDescent="0.2">
      <c r="I25" s="146"/>
    </row>
    <row r="26" spans="1:13" s="47" customFormat="1" ht="12.75" x14ac:dyDescent="0.2">
      <c r="H26" s="70" t="s">
        <v>100</v>
      </c>
      <c r="I26" s="148">
        <f>SUM(I24:I25)</f>
        <v>60000</v>
      </c>
    </row>
    <row r="27" spans="1:13" s="47" customFormat="1" ht="12.75" x14ac:dyDescent="0.2">
      <c r="I27" s="102"/>
    </row>
    <row r="28" spans="1:13" s="47" customFormat="1" ht="38.25" x14ac:dyDescent="0.2">
      <c r="I28" s="102"/>
      <c r="J28" s="170" t="s">
        <v>162</v>
      </c>
      <c r="K28" s="166"/>
    </row>
    <row r="29" spans="1:13" s="47" customFormat="1" ht="12.75" x14ac:dyDescent="0.2">
      <c r="H29" s="70" t="s">
        <v>102</v>
      </c>
      <c r="I29" s="173">
        <f>I20-I26</f>
        <v>22500</v>
      </c>
      <c r="J29" s="175">
        <f>+I29/SUM('1 Cover'!J30,'1 Cover'!J40)</f>
        <v>8.8802258497955408E-2</v>
      </c>
      <c r="K29" s="166"/>
    </row>
    <row r="30" spans="1:13" s="47" customFormat="1" ht="27" customHeight="1" x14ac:dyDescent="0.2">
      <c r="A30" s="193" t="s">
        <v>169</v>
      </c>
      <c r="B30" s="193"/>
      <c r="C30" s="193"/>
      <c r="D30" s="193"/>
      <c r="E30" s="193"/>
      <c r="F30" s="193"/>
      <c r="G30" s="193"/>
      <c r="H30" s="193"/>
      <c r="I30" s="247">
        <v>0</v>
      </c>
      <c r="J30" s="110"/>
      <c r="K30" s="110"/>
      <c r="L30"/>
      <c r="M30"/>
    </row>
    <row r="31" spans="1:13" s="47" customFormat="1" ht="12.75" x14ac:dyDescent="0.2">
      <c r="A31" s="166"/>
      <c r="B31" s="166"/>
      <c r="C31" s="166"/>
      <c r="D31" s="166"/>
      <c r="E31" s="166"/>
      <c r="F31" s="166"/>
      <c r="G31" s="166"/>
      <c r="H31" s="168" t="s">
        <v>163</v>
      </c>
      <c r="I31" s="174">
        <f>I29+I30</f>
        <v>22500</v>
      </c>
      <c r="J31" s="175">
        <f>+I31/SUM('1 Cover'!J30,'1 Cover'!J40)</f>
        <v>8.8802258497955408E-2</v>
      </c>
      <c r="K31" s="100" t="str">
        <f>IF(AND(I31&gt;0,J31&gt;10%),"Surplus must be factored into rate calculation per billing rate policy","Surplus/(Deficit) can be factored into the rate but is not required")</f>
        <v>Surplus/(Deficit) can be factored into the rate but is not required</v>
      </c>
    </row>
    <row r="32" spans="1:13" s="47" customFormat="1" ht="12.75" x14ac:dyDescent="0.2">
      <c r="A32" s="166"/>
      <c r="B32" s="166"/>
      <c r="C32" s="166"/>
      <c r="D32" s="166"/>
      <c r="E32" s="166"/>
      <c r="F32" s="166"/>
      <c r="G32" s="166"/>
      <c r="H32" s="172" t="s">
        <v>164</v>
      </c>
      <c r="I32" s="169">
        <f>IF(J31&gt;10%,I31*0.1,0)</f>
        <v>0</v>
      </c>
    </row>
    <row r="33" spans="1:9" s="47" customFormat="1" ht="12.75" x14ac:dyDescent="0.2">
      <c r="A33" s="166"/>
      <c r="B33" s="166"/>
      <c r="C33" s="166"/>
      <c r="D33" s="101"/>
      <c r="E33" s="101"/>
      <c r="F33" s="101"/>
      <c r="G33" s="101"/>
      <c r="H33" s="172" t="s">
        <v>165</v>
      </c>
      <c r="I33" s="246">
        <v>0</v>
      </c>
    </row>
    <row r="34" spans="1:9" ht="13.5" thickBot="1" x14ac:dyDescent="0.25">
      <c r="A34" s="101"/>
      <c r="B34" s="101"/>
      <c r="C34" s="101"/>
      <c r="D34" s="101"/>
      <c r="E34" s="101"/>
      <c r="F34" s="101"/>
      <c r="G34" s="101"/>
      <c r="H34" s="168" t="s">
        <v>166</v>
      </c>
      <c r="I34" s="152">
        <f>I31-I32-I33</f>
        <v>22500</v>
      </c>
    </row>
    <row r="35" spans="1:9" ht="12" thickTop="1" x14ac:dyDescent="0.2"/>
    <row r="36" spans="1:9" ht="12.75" x14ac:dyDescent="0.2">
      <c r="A36" s="137" t="s">
        <v>167</v>
      </c>
      <c r="B36" s="138"/>
      <c r="C36" s="138"/>
      <c r="D36" s="138"/>
      <c r="E36" s="138"/>
      <c r="F36" s="138"/>
      <c r="G36" s="138"/>
      <c r="H36" s="138"/>
      <c r="I36" s="138"/>
    </row>
    <row r="37" spans="1:9" x14ac:dyDescent="0.2">
      <c r="A37" s="192" t="s">
        <v>168</v>
      </c>
      <c r="B37" s="192"/>
      <c r="C37" s="192"/>
      <c r="D37" s="192"/>
      <c r="E37" s="192"/>
      <c r="F37" s="192"/>
      <c r="G37" s="192"/>
      <c r="H37" s="192"/>
      <c r="I37" s="192"/>
    </row>
    <row r="38" spans="1:9" x14ac:dyDescent="0.2">
      <c r="A38" s="192"/>
      <c r="B38" s="192"/>
      <c r="C38" s="192"/>
      <c r="D38" s="192"/>
      <c r="E38" s="192"/>
      <c r="F38" s="192"/>
      <c r="G38" s="192"/>
      <c r="H38" s="192"/>
      <c r="I38" s="192"/>
    </row>
    <row r="39" spans="1:9" x14ac:dyDescent="0.2">
      <c r="A39" s="192"/>
      <c r="B39" s="192"/>
      <c r="C39" s="192"/>
      <c r="D39" s="192"/>
      <c r="E39" s="192"/>
      <c r="F39" s="192"/>
      <c r="G39" s="192"/>
      <c r="H39" s="192"/>
      <c r="I39" s="192"/>
    </row>
    <row r="40" spans="1:9" x14ac:dyDescent="0.2">
      <c r="A40" s="192"/>
      <c r="B40" s="192"/>
      <c r="C40" s="192"/>
      <c r="D40" s="192"/>
      <c r="E40" s="192"/>
      <c r="F40" s="192"/>
      <c r="G40" s="192"/>
      <c r="H40" s="192"/>
      <c r="I40" s="192"/>
    </row>
    <row r="41" spans="1:9" x14ac:dyDescent="0.2">
      <c r="A41" s="192"/>
      <c r="B41" s="192"/>
      <c r="C41" s="192"/>
      <c r="D41" s="192"/>
      <c r="E41" s="192"/>
      <c r="F41" s="192"/>
      <c r="G41" s="192"/>
      <c r="H41" s="192"/>
      <c r="I41" s="192"/>
    </row>
    <row r="42" spans="1:9" x14ac:dyDescent="0.2">
      <c r="A42" s="192"/>
      <c r="B42" s="192"/>
      <c r="C42" s="192"/>
      <c r="D42" s="192"/>
      <c r="E42" s="192"/>
      <c r="F42" s="192"/>
      <c r="G42" s="192"/>
      <c r="H42" s="192"/>
      <c r="I42" s="192"/>
    </row>
    <row r="43" spans="1:9" x14ac:dyDescent="0.2">
      <c r="A43" s="192"/>
      <c r="B43" s="192"/>
      <c r="C43" s="192"/>
      <c r="D43" s="192"/>
      <c r="E43" s="192"/>
      <c r="F43" s="192"/>
      <c r="G43" s="192"/>
      <c r="H43" s="192"/>
      <c r="I43" s="192"/>
    </row>
    <row r="44" spans="1:9" x14ac:dyDescent="0.2">
      <c r="A44" s="192"/>
      <c r="B44" s="192"/>
      <c r="C44" s="192"/>
      <c r="D44" s="192"/>
      <c r="E44" s="192"/>
      <c r="F44" s="192"/>
      <c r="G44" s="192"/>
      <c r="H44" s="192"/>
      <c r="I44" s="192"/>
    </row>
  </sheetData>
  <mergeCells count="7">
    <mergeCell ref="A37:I44"/>
    <mergeCell ref="A30:H30"/>
    <mergeCell ref="A3:I3"/>
    <mergeCell ref="A5:I5"/>
    <mergeCell ref="A7:I7"/>
    <mergeCell ref="A8:I8"/>
    <mergeCell ref="A6:I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Cover</vt:lpstr>
      <vt:lpstr>2 Direct &amp; Indirect Personnel</vt:lpstr>
      <vt:lpstr>3 Direct Materials</vt:lpstr>
      <vt:lpstr>4 Equipment Use Fee (Indirect)</vt:lpstr>
      <vt:lpstr>5 Other Direct &amp; Indirect Costs</vt:lpstr>
      <vt:lpstr>6 Lookback Analysis</vt:lpstr>
      <vt:lpstr>'1 Cover'!Print_Area</vt:lpstr>
      <vt:lpstr>'2 Direct &amp; Indirect Personnel'!Print_Area</vt:lpstr>
      <vt:lpstr>'3 Direct Materials'!Print_Area</vt:lpstr>
      <vt:lpstr>'5 Other Direct &amp; Indirect Costs'!Print_Area</vt:lpstr>
      <vt:lpstr>'6 Lookback Analysis'!Print_Area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Rudy Rendon</cp:lastModifiedBy>
  <cp:lastPrinted>2011-11-02T16:56:33Z</cp:lastPrinted>
  <dcterms:created xsi:type="dcterms:W3CDTF">2007-10-18T17:01:47Z</dcterms:created>
  <dcterms:modified xsi:type="dcterms:W3CDTF">2021-02-19T18:17:39Z</dcterms:modified>
</cp:coreProperties>
</file>